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6705" activeTab="0"/>
  </bookViews>
  <sheets>
    <sheet name="注意書き" sheetId="1" r:id="rId1"/>
    <sheet name="計算ｼｰﾄ" sheetId="2" r:id="rId2"/>
  </sheets>
  <definedNames>
    <definedName name="_xlnm.Print_Area" localSheetId="1">'計算ｼｰﾄ'!$A$1:$CB$156</definedName>
    <definedName name="_xlnm.Print_Area" localSheetId="0">'注意書き'!$A$1:$L$22</definedName>
  </definedNames>
  <calcPr fullCalcOnLoad="1"/>
</workbook>
</file>

<file path=xl/sharedStrings.xml><?xml version="1.0" encoding="utf-8"?>
<sst xmlns="http://schemas.openxmlformats.org/spreadsheetml/2006/main" count="197" uniqueCount="113">
  <si>
    <t>円</t>
  </si>
  <si>
    <t>均等割</t>
  </si>
  <si>
    <t>平等割</t>
  </si>
  <si>
    <t>医療分</t>
  </si>
  <si>
    <t>介護分</t>
  </si>
  <si>
    <t>世帯員１</t>
  </si>
  <si>
    <t>世帯員２</t>
  </si>
  <si>
    <t>世帯員３</t>
  </si>
  <si>
    <t>世帯員４</t>
  </si>
  <si>
    <t>世帯員５</t>
  </si>
  <si>
    <t>世帯員６</t>
  </si>
  <si>
    <t>給与収入</t>
  </si>
  <si>
    <t>年金収入</t>
  </si>
  <si>
    <t>その他の所得</t>
  </si>
  <si>
    <t>人</t>
  </si>
  <si>
    <t>基礎控除</t>
  </si>
  <si>
    <t>所得割額</t>
  </si>
  <si>
    <t>資産割額</t>
  </si>
  <si>
    <t>限度額</t>
  </si>
  <si>
    <t>給与所得</t>
  </si>
  <si>
    <t>年金所得</t>
  </si>
  <si>
    <t>国保用資産税額</t>
  </si>
  <si>
    <t>合　　計</t>
  </si>
  <si>
    <t>判定</t>
  </si>
  <si>
    <t>計</t>
  </si>
  <si>
    <t>介護該当人数</t>
  </si>
  <si>
    <t>歳</t>
  </si>
  <si>
    <t>世帯員７</t>
  </si>
  <si>
    <t>国民健康      保険加入者</t>
  </si>
  <si>
    <t>営業その他の所得</t>
  </si>
  <si>
    <t>支援金分</t>
  </si>
  <si>
    <t>医療分・支援金分</t>
  </si>
  <si>
    <t>世帯員Ａ</t>
  </si>
  <si>
    <t>世帯員Ｂ</t>
  </si>
  <si>
    <t>世帯員Ｃ</t>
  </si>
  <si>
    <t>世帯員Ｄ</t>
  </si>
  <si>
    <t>世帯員Ｅ</t>
  </si>
  <si>
    <t>世帯員Ｆ</t>
  </si>
  <si>
    <t>世帯員Ｇ</t>
  </si>
  <si>
    <t>加入者数</t>
  </si>
  <si>
    <t>人</t>
  </si>
  <si>
    <t>その内40歳以上
65歳未満の人</t>
  </si>
  <si>
    <t>（</t>
  </si>
  <si>
    <t>① ×</t>
  </si>
  <si>
    <t>円</t>
  </si>
  <si>
    <t>×</t>
  </si>
  <si>
    <t>（世帯でいくらと計算）</t>
  </si>
  <si>
    <t>（１か月分）</t>
  </si>
  <si>
    <t>÷　１２</t>
  </si>
  <si>
    <t>課税総所得</t>
  </si>
  <si>
    <t>（加入者の人数に
　　　　　　　応じて計算）</t>
  </si>
  <si>
    <t>均等割額</t>
  </si>
  <si>
    <t>平等割額</t>
  </si>
  <si>
    <t>支援分</t>
  </si>
  <si>
    <t>医療分＋支援分＋介護分</t>
  </si>
  <si>
    <t>円）・・①</t>
  </si>
  <si>
    <t>円）・・②</t>
  </si>
  <si>
    <t>うち、40～64歳の人の分</t>
  </si>
  <si>
    <t>固定資産税額</t>
  </si>
  <si>
    <t>円）・・③</t>
  </si>
  <si>
    <t>円）・・④</t>
  </si>
  <si>
    <t>※収入から諸経費を控除した後の金額です</t>
  </si>
  <si>
    <t>② ×</t>
  </si>
  <si>
    <t>③ ×</t>
  </si>
  <si>
    <t>④ ×</t>
  </si>
  <si>
    <t>年度</t>
  </si>
  <si>
    <t>計算人数</t>
  </si>
  <si>
    <t>計算可能年度</t>
  </si>
  <si>
    <t>↑</t>
  </si>
  <si>
    <t>枠がこれしか用意してないので、必要に応じ年度を変えて使用してください。</t>
  </si>
  <si>
    <t>②国民健康保険に加入している（加入する）人数を選択してください</t>
  </si>
  <si>
    <t>←　キーになる年度</t>
  </si>
  <si>
    <t>↑　必要に応じて変えてください</t>
  </si>
  <si>
    <t xml:space="preserve">年齢 </t>
  </si>
  <si>
    <t>←非表示</t>
  </si>
  <si>
    <t>非表示→</t>
  </si>
  <si>
    <t>←　いじらないで</t>
  </si>
  <si>
    <t>≒</t>
  </si>
  <si>
    <t>医療分・支援分・介護分
の各合計
（100円未満切り捨て）</t>
  </si>
  <si>
    <t>国民健康保険税は、世帯の加入者分を合算した額が世帯主に課税されます。</t>
  </si>
  <si>
    <t>各項目を半角で入力してください。</t>
  </si>
  <si>
    <t>加入者全員の１年間の税額が計算されます。</t>
  </si>
  <si>
    <t>加入者の年齢・所得状況などを入力してください。(収入等がなくても年齢は必ず入力してください。）</t>
  </si>
  <si>
    <t>概算ですので実際の税額と異なる場合があります。</t>
  </si>
  <si>
    <t>※実際の税額については､申告額・課税額に基づいて計算されますので､このシステムでは、あくまでも、</t>
  </si>
  <si>
    <t>医療保険課保険税係までお問合わせください。</t>
  </si>
  <si>
    <r>
      <t>計算できるのは</t>
    </r>
    <r>
      <rPr>
        <b/>
        <sz val="12"/>
        <rFont val="ＭＳ Ｐゴシック"/>
        <family val="3"/>
      </rPr>
      <t>世帯主以下７人</t>
    </r>
    <r>
      <rPr>
        <sz val="12"/>
        <rFont val="ＭＳ Ｐゴシック"/>
        <family val="3"/>
      </rPr>
      <t>までです。</t>
    </r>
  </si>
  <si>
    <t>①</t>
  </si>
  <si>
    <t>②</t>
  </si>
  <si>
    <t>③</t>
  </si>
  <si>
    <t>④</t>
  </si>
  <si>
    <t>⑤</t>
  </si>
  <si>
    <t>⑥</t>
  </si>
  <si>
    <t>⑦</t>
  </si>
  <si>
    <t>⑧</t>
  </si>
  <si>
    <t xml:space="preserve">   概算の金額になります。</t>
  </si>
  <si>
    <t>なお、世帯主が国民健康保険に加入していない場合も、世帯主が納税義務者と</t>
  </si>
  <si>
    <t>なります。</t>
  </si>
  <si>
    <t>試算上の注意事項</t>
  </si>
  <si>
    <t>①試算したい年度を選択してください</t>
  </si>
  <si>
    <t>軽減措置は考慮していません。</t>
  </si>
  <si>
    <t>★所得が少ない世帯等の軽減措置は考慮していません。</t>
  </si>
  <si>
    <t>分離課税の所得や専従者控除がある場合、加入者それぞれの加入月が異なる場合などの事例は、</t>
  </si>
  <si>
    <t>令和</t>
  </si>
  <si>
    <t>令和2年4月1日～令和3年3月31日の12か月分を計算します</t>
  </si>
  <si>
    <t>43万円控除</t>
  </si>
  <si>
    <t>★公的年金等に係る雑所得以外の合計所得金額が１千万円を超える場合には対応していませんので、ご相談ください。</t>
  </si>
  <si>
    <t>令和3年4月1日～令和4年3月31日の12か月分を計算します</t>
  </si>
  <si>
    <t>令和4年4月1日～令和5年3月31日の12か月分を計算します</t>
  </si>
  <si>
    <t>令和5年4月1日～令和6年3月31日の12か月分を計算します</t>
  </si>
  <si>
    <t>令和6年4月1日～令和7年3月31日の12か月分を計算します</t>
  </si>
  <si>
    <t>桐生市の国民健康保険に加入した場合の、令和6年度の税額を試算できます。</t>
  </si>
  <si>
    <r>
      <t>国保税の最高限度額は、１０６</t>
    </r>
    <r>
      <rPr>
        <b/>
        <sz val="12"/>
        <rFont val="ＭＳ Ｐゴシック"/>
        <family val="3"/>
      </rPr>
      <t>万円</t>
    </r>
    <r>
      <rPr>
        <sz val="12"/>
        <rFont val="ＭＳ Ｐゴシック"/>
        <family val="3"/>
      </rPr>
      <t>（医療分６５万円＋支援金分２４万円＋介護分１７万円）です。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</si>
</sst>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_ "/>
    <numFmt numFmtId="179" formatCode="0_);[Red]\(0\)"/>
    <numFmt numFmtId="180" formatCode="0.0_);[Red]\(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###,###&quot;円&quot;"/>
    <numFmt numFmtId="187" formatCode="0.0_ "/>
    <numFmt numFmtId="188" formatCode="&quot;課&quot;&quot;税&quot;&quot;限&quot;&quot;度&quot;&quot;額&quot;###,###&quot;円&quot;"/>
    <numFmt numFmtId="189" formatCode="&quot;平&quot;&quot;成&quot;#&quot;年&quot;&quot;度&quot;"/>
    <numFmt numFmtId="190" formatCode="#,##0;[Red]\-#,##0&quot;円&quot;"/>
    <numFmt numFmtId="191" formatCode="#,##0&quot;円&quot;;[Red]\-#,##0&quot;円&quot;"/>
    <numFmt numFmtId="192" formatCode="\(\ ###,###&quot;円&quot;\ \)"/>
    <numFmt numFmtId="193" formatCode="\※#&quot;年&quot;&quot;の&quot;&quot;総&quot;&quot;支&quot;&quot;給&quot;&quot;額&quot;&quot;で&quot;&quot;す&quot;\ \ \ \ &quot;所&quot;&quot;得&quot;&quot;額&quot;&quot;で&quot;&quot;は&quot;&quot;あ&quot;&quot;り&quot;&quot;ま&quot;&quot;せ&quot;&quot;ん&quot;"/>
    <numFmt numFmtId="194" formatCode="\ \ \ \ \ \ \ \ \ #"/>
    <numFmt numFmtId="195" formatCode="\ \ \ \ \ \ \ \ \ \ \ \ \ \ \ \ \ \ \ \ \ #"/>
    <numFmt numFmtId="196" formatCode="\ \ \ \ \ \ \ \ \ \ \ \ \ \ \ \ \ \ \ #"/>
    <numFmt numFmtId="197" formatCode="\ \ \ \ \ \ \ \ \ \ \ \ \ \ \ \ #"/>
    <numFmt numFmtId="198" formatCode="\ \ \ \ \ \ \ \ \ \ \ \ \ \ \ #"/>
    <numFmt numFmtId="199" formatCode="\ \ \ \ \ \ \ \ \ \ \ \ \ \ \ \ \ #"/>
    <numFmt numFmtId="200" formatCode="\ \ \ \ \ \ \ \ \ \ \ \ \ \ \ \ \ \ #"/>
    <numFmt numFmtId="201" formatCode="\ \ \ \ \ \ \ \ \ \ \ \ \ \ \ \ \ \ \ \ #"/>
    <numFmt numFmtId="202" formatCode="\※&quot;平&quot;&quot;成&quot;#&quot;年&quot;\4&quot;月&quot;\1&quot;日&quot;&quot;現&quot;&quot;在&quot;&quot;の&quot;&quot;年&quot;&quot;齢&quot;&quot;を&quot;&quot;入&quot;&quot;力&quot;&quot;し&quot;&quot;て&quot;&quot;く&quot;&quot;だ&quot;&quot;さ&quot;&quot;い&quot;"/>
    <numFmt numFmtId="203" formatCode="\ \ #"/>
    <numFmt numFmtId="204" formatCode="&quot;あ&quot;&quot;と&quot;#&quot;箇&quot;&quot;所&quot;"/>
    <numFmt numFmtId="205" formatCode="&quot;あ&quot;&quot;と&quot;\ #\ &quot;箇&quot;&quot;所&quot;"/>
    <numFmt numFmtId="206" formatCode="#,##0.0;[Red]\-#,##0.0"/>
    <numFmt numFmtId="207" formatCode="\j&quot;課&quot;&quot;税&quot;&quot;限&quot;&quot;度&quot;&quot;額&quot;\(\ ###,###&quot;円&quot;\ \)"/>
    <numFmt numFmtId="208" formatCode="&quot;課&quot;&quot;税&quot;&quot;限&quot;&quot;度&quot;&quot;額&quot;\(\ ###,###&quot;円&quot;\ \)"/>
    <numFmt numFmtId="209" formatCode="&quot;令&quot;&quot;和&quot;#&quot;年&quot;&quot;度&quot;"/>
  </numFmts>
  <fonts count="8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8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6"/>
      <color indexed="10"/>
      <name val="ＭＳ Ｐゴシック"/>
      <family val="3"/>
    </font>
    <font>
      <sz val="14"/>
      <color indexed="10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4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8"/>
      <color indexed="12"/>
      <name val="ＭＳ Ｐゴシック"/>
      <family val="3"/>
    </font>
    <font>
      <sz val="14"/>
      <color indexed="48"/>
      <name val="ＤＦPOP1体"/>
      <family val="3"/>
    </font>
    <font>
      <b/>
      <sz val="12"/>
      <color indexed="12"/>
      <name val="ＭＳ Ｐゴシック"/>
      <family val="3"/>
    </font>
    <font>
      <b/>
      <sz val="16"/>
      <color indexed="10"/>
      <name val="HGS創英角ﾎﾟｯﾌﾟ体"/>
      <family val="3"/>
    </font>
    <font>
      <b/>
      <sz val="14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20"/>
      <color indexed="13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  <font>
      <b/>
      <sz val="10"/>
      <color rgb="FF0000FF"/>
      <name val="ＭＳ Ｐゴシック"/>
      <family val="3"/>
    </font>
    <font>
      <b/>
      <sz val="10"/>
      <color rgb="FFFF3399"/>
      <name val="ＭＳ Ｐゴシック"/>
      <family val="3"/>
    </font>
    <font>
      <b/>
      <sz val="11"/>
      <color rgb="FFFF0000"/>
      <name val="ＭＳ Ｐゴシック"/>
      <family val="3"/>
    </font>
    <font>
      <b/>
      <sz val="14"/>
      <color rgb="FF0000FF"/>
      <name val="ＭＳ Ｐゴシック"/>
      <family val="3"/>
    </font>
    <font>
      <b/>
      <sz val="11"/>
      <color rgb="FF0000FF"/>
      <name val="ＭＳ Ｐゴシック"/>
      <family val="3"/>
    </font>
    <font>
      <sz val="14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6"/>
      <color rgb="FFFF0000"/>
      <name val="HGS創英角ﾎﾟｯﾌﾟ体"/>
      <family val="3"/>
    </font>
    <font>
      <b/>
      <sz val="18"/>
      <color rgb="FF0000FF"/>
      <name val="ＭＳ Ｐゴシック"/>
      <family val="3"/>
    </font>
    <font>
      <b/>
      <sz val="12"/>
      <color rgb="FF0000FF"/>
      <name val="ＭＳ Ｐゴシック"/>
      <family val="3"/>
    </font>
    <font>
      <sz val="14"/>
      <color rgb="FF3333FF"/>
      <name val="ＤＦPOP1体"/>
      <family val="3"/>
    </font>
    <font>
      <sz val="11"/>
      <color rgb="FF0000FF"/>
      <name val="ＭＳ Ｐゴシック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ash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" fillId="0" borderId="0">
      <alignment vertical="center"/>
      <protection/>
    </xf>
    <xf numFmtId="0" fontId="3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38" fontId="4" fillId="0" borderId="10" xfId="50" applyFont="1" applyBorder="1" applyAlignment="1">
      <alignment horizontal="center" vertical="center" shrinkToFit="1"/>
    </xf>
    <xf numFmtId="38" fontId="4" fillId="0" borderId="11" xfId="50" applyFont="1" applyBorder="1" applyAlignment="1">
      <alignment horizontal="center" vertical="center" shrinkToFit="1"/>
    </xf>
    <xf numFmtId="38" fontId="0" fillId="0" borderId="11" xfId="50" applyFont="1" applyBorder="1" applyAlignment="1">
      <alignment horizontal="center" vertical="center" shrinkToFit="1"/>
    </xf>
    <xf numFmtId="38" fontId="0" fillId="33" borderId="11" xfId="50" applyFont="1" applyFill="1" applyBorder="1" applyAlignment="1">
      <alignment horizontal="center" vertical="center" shrinkToFit="1"/>
    </xf>
    <xf numFmtId="0" fontId="4" fillId="0" borderId="0" xfId="63" applyFont="1" applyFill="1" applyBorder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0" fontId="4" fillId="0" borderId="12" xfId="63" applyFont="1" applyFill="1" applyBorder="1">
      <alignment vertical="center"/>
      <protection/>
    </xf>
    <xf numFmtId="0" fontId="4" fillId="0" borderId="0" xfId="63" applyFont="1" applyFill="1" applyBorder="1" applyAlignment="1">
      <alignment vertical="center" shrinkToFit="1"/>
      <protection/>
    </xf>
    <xf numFmtId="185" fontId="4" fillId="0" borderId="0" xfId="63" applyNumberFormat="1" applyFont="1" applyFill="1" applyBorder="1" applyAlignment="1">
      <alignment vertical="center" shrinkToFit="1"/>
      <protection/>
    </xf>
    <xf numFmtId="0" fontId="9" fillId="0" borderId="0" xfId="63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top"/>
      <protection/>
    </xf>
    <xf numFmtId="0" fontId="11" fillId="0" borderId="0" xfId="63" applyFont="1" applyFill="1" applyBorder="1" applyAlignment="1">
      <alignment vertical="center"/>
      <protection/>
    </xf>
    <xf numFmtId="38" fontId="0" fillId="18" borderId="13" xfId="50" applyFont="1" applyFill="1" applyBorder="1" applyAlignment="1">
      <alignment horizontal="center" vertical="center" shrinkToFit="1"/>
    </xf>
    <xf numFmtId="38" fontId="4" fillId="18" borderId="11" xfId="50" applyFont="1" applyFill="1" applyBorder="1" applyAlignment="1">
      <alignment horizontal="center" vertical="center" shrinkToFit="1"/>
    </xf>
    <xf numFmtId="38" fontId="0" fillId="0" borderId="14" xfId="50" applyFont="1" applyBorder="1" applyAlignment="1">
      <alignment horizontal="center" vertical="center"/>
    </xf>
    <xf numFmtId="38" fontId="0" fillId="0" borderId="0" xfId="50" applyFont="1" applyAlignment="1">
      <alignment vertical="center"/>
    </xf>
    <xf numFmtId="38" fontId="0" fillId="0" borderId="10" xfId="50" applyFont="1" applyBorder="1" applyAlignment="1">
      <alignment horizontal="center" vertical="center" shrinkToFit="1"/>
    </xf>
    <xf numFmtId="38" fontId="0" fillId="0" borderId="15" xfId="50" applyFont="1" applyBorder="1" applyAlignment="1">
      <alignment horizontal="right" vertical="center"/>
    </xf>
    <xf numFmtId="38" fontId="0" fillId="0" borderId="16" xfId="50" applyFont="1" applyBorder="1" applyAlignment="1">
      <alignment horizontal="right" vertical="center"/>
    </xf>
    <xf numFmtId="38" fontId="0" fillId="0" borderId="17" xfId="50" applyFont="1" applyBorder="1" applyAlignment="1">
      <alignment horizontal="right" vertical="center"/>
    </xf>
    <xf numFmtId="0" fontId="5" fillId="0" borderId="0" xfId="63" applyFont="1" applyFill="1" applyBorder="1" applyAlignment="1">
      <alignment vertical="center"/>
      <protection/>
    </xf>
    <xf numFmtId="0" fontId="4" fillId="0" borderId="18" xfId="63" applyFont="1" applyFill="1" applyBorder="1">
      <alignment vertical="center"/>
      <protection/>
    </xf>
    <xf numFmtId="0" fontId="4" fillId="34" borderId="18" xfId="63" applyFont="1" applyFill="1" applyBorder="1">
      <alignment vertical="center"/>
      <protection/>
    </xf>
    <xf numFmtId="0" fontId="4" fillId="34" borderId="0" xfId="63" applyFont="1" applyFill="1" applyBorder="1">
      <alignment vertical="center"/>
      <protection/>
    </xf>
    <xf numFmtId="0" fontId="4" fillId="34" borderId="12" xfId="63" applyFont="1" applyFill="1" applyBorder="1">
      <alignment vertical="center"/>
      <protection/>
    </xf>
    <xf numFmtId="0" fontId="4" fillId="34" borderId="12" xfId="63" applyFont="1" applyFill="1" applyBorder="1" applyAlignment="1">
      <alignment/>
      <protection/>
    </xf>
    <xf numFmtId="0" fontId="4" fillId="34" borderId="0" xfId="63" applyFont="1" applyFill="1" applyBorder="1" applyAlignment="1">
      <alignment vertical="center"/>
      <protection/>
    </xf>
    <xf numFmtId="0" fontId="4" fillId="34" borderId="12" xfId="63" applyFont="1" applyFill="1" applyBorder="1" applyAlignment="1">
      <alignment vertical="center"/>
      <protection/>
    </xf>
    <xf numFmtId="0" fontId="4" fillId="12" borderId="18" xfId="63" applyFont="1" applyFill="1" applyBorder="1">
      <alignment vertical="center"/>
      <protection/>
    </xf>
    <xf numFmtId="0" fontId="4" fillId="12" borderId="0" xfId="63" applyFont="1" applyFill="1" applyBorder="1">
      <alignment vertical="center"/>
      <protection/>
    </xf>
    <xf numFmtId="0" fontId="4" fillId="12" borderId="12" xfId="63" applyFont="1" applyFill="1" applyBorder="1">
      <alignment vertical="center"/>
      <protection/>
    </xf>
    <xf numFmtId="0" fontId="4" fillId="12" borderId="0" xfId="63" applyFont="1" applyFill="1" applyBorder="1" applyAlignment="1">
      <alignment vertical="center"/>
      <protection/>
    </xf>
    <xf numFmtId="0" fontId="4" fillId="34" borderId="19" xfId="63" applyFont="1" applyFill="1" applyBorder="1">
      <alignment vertical="center"/>
      <protection/>
    </xf>
    <xf numFmtId="0" fontId="4" fillId="34" borderId="20" xfId="63" applyFont="1" applyFill="1" applyBorder="1">
      <alignment vertical="center"/>
      <protection/>
    </xf>
    <xf numFmtId="0" fontId="4" fillId="34" borderId="21" xfId="63" applyFont="1" applyFill="1" applyBorder="1">
      <alignment vertical="center"/>
      <protection/>
    </xf>
    <xf numFmtId="0" fontId="4" fillId="34" borderId="20" xfId="63" applyFont="1" applyFill="1" applyBorder="1" applyAlignment="1">
      <alignment vertical="center"/>
      <protection/>
    </xf>
    <xf numFmtId="0" fontId="4" fillId="0" borderId="22" xfId="63" applyFont="1" applyFill="1" applyBorder="1">
      <alignment vertical="center"/>
      <protection/>
    </xf>
    <xf numFmtId="0" fontId="4" fillId="0" borderId="23" xfId="63" applyFont="1" applyFill="1" applyBorder="1">
      <alignment vertical="center"/>
      <protection/>
    </xf>
    <xf numFmtId="0" fontId="4" fillId="0" borderId="23" xfId="63" applyFont="1" applyFill="1" applyBorder="1" applyAlignment="1">
      <alignment vertical="center"/>
      <protection/>
    </xf>
    <xf numFmtId="0" fontId="4" fillId="0" borderId="24" xfId="63" applyFont="1" applyFill="1" applyBorder="1">
      <alignment vertical="center"/>
      <protection/>
    </xf>
    <xf numFmtId="0" fontId="4" fillId="35" borderId="25" xfId="63" applyFont="1" applyFill="1" applyBorder="1">
      <alignment vertical="center"/>
      <protection/>
    </xf>
    <xf numFmtId="0" fontId="4" fillId="35" borderId="18" xfId="63" applyFont="1" applyFill="1" applyBorder="1">
      <alignment vertical="center"/>
      <protection/>
    </xf>
    <xf numFmtId="0" fontId="4" fillId="35" borderId="26" xfId="63" applyFont="1" applyFill="1" applyBorder="1">
      <alignment vertical="center"/>
      <protection/>
    </xf>
    <xf numFmtId="0" fontId="4" fillId="35" borderId="0" xfId="63" applyFont="1" applyFill="1" applyBorder="1">
      <alignment vertical="center"/>
      <protection/>
    </xf>
    <xf numFmtId="0" fontId="4" fillId="35" borderId="27" xfId="63" applyFont="1" applyFill="1" applyBorder="1">
      <alignment vertical="center"/>
      <protection/>
    </xf>
    <xf numFmtId="0" fontId="4" fillId="35" borderId="28" xfId="63" applyFont="1" applyFill="1" applyBorder="1">
      <alignment vertical="center"/>
      <protection/>
    </xf>
    <xf numFmtId="0" fontId="4" fillId="35" borderId="12" xfId="63" applyFont="1" applyFill="1" applyBorder="1">
      <alignment vertical="center"/>
      <protection/>
    </xf>
    <xf numFmtId="0" fontId="4" fillId="35" borderId="29" xfId="63" applyFont="1" applyFill="1" applyBorder="1">
      <alignment vertical="center"/>
      <protection/>
    </xf>
    <xf numFmtId="0" fontId="4" fillId="35" borderId="12" xfId="63" applyFont="1" applyFill="1" applyBorder="1" applyAlignment="1">
      <alignment/>
      <protection/>
    </xf>
    <xf numFmtId="0" fontId="4" fillId="35" borderId="30" xfId="63" applyFont="1" applyFill="1" applyBorder="1">
      <alignment vertical="center"/>
      <protection/>
    </xf>
    <xf numFmtId="0" fontId="4" fillId="35" borderId="30" xfId="63" applyFont="1" applyFill="1" applyBorder="1" applyAlignment="1">
      <alignment vertical="center"/>
      <protection/>
    </xf>
    <xf numFmtId="0" fontId="4" fillId="35" borderId="0" xfId="63" applyFont="1" applyFill="1" applyBorder="1" applyAlignment="1">
      <alignment vertical="center"/>
      <protection/>
    </xf>
    <xf numFmtId="0" fontId="4" fillId="35" borderId="27" xfId="63" applyFont="1" applyFill="1" applyBorder="1" applyAlignment="1">
      <alignment vertical="center"/>
      <protection/>
    </xf>
    <xf numFmtId="38" fontId="0" fillId="0" borderId="31" xfId="50" applyFont="1" applyBorder="1" applyAlignment="1">
      <alignment horizontal="center" vertical="center"/>
    </xf>
    <xf numFmtId="189" fontId="5" fillId="0" borderId="14" xfId="50" applyNumberFormat="1" applyFont="1" applyBorder="1" applyAlignment="1">
      <alignment vertical="center"/>
    </xf>
    <xf numFmtId="0" fontId="4" fillId="0" borderId="32" xfId="63" applyFont="1" applyFill="1" applyBorder="1" applyAlignment="1">
      <alignment horizontal="center" vertical="center"/>
      <protection/>
    </xf>
    <xf numFmtId="0" fontId="4" fillId="0" borderId="33" xfId="63" applyFont="1" applyFill="1" applyBorder="1" applyAlignment="1">
      <alignment horizontal="center" vertical="center"/>
      <protection/>
    </xf>
    <xf numFmtId="189" fontId="5" fillId="0" borderId="31" xfId="50" applyNumberFormat="1" applyFont="1" applyBorder="1" applyAlignment="1">
      <alignment vertical="center"/>
    </xf>
    <xf numFmtId="185" fontId="0" fillId="0" borderId="14" xfId="50" applyNumberFormat="1" applyFont="1" applyBorder="1" applyAlignment="1">
      <alignment horizontal="center" vertical="center"/>
    </xf>
    <xf numFmtId="0" fontId="4" fillId="0" borderId="0" xfId="63" applyNumberFormat="1" applyFont="1" applyFill="1" applyBorder="1">
      <alignment vertical="center"/>
      <protection/>
    </xf>
    <xf numFmtId="0" fontId="0" fillId="0" borderId="0" xfId="63" applyNumberFormat="1" applyFont="1" applyFill="1" applyBorder="1">
      <alignment vertical="center"/>
      <protection/>
    </xf>
    <xf numFmtId="0" fontId="4" fillId="36" borderId="14" xfId="63" applyFont="1" applyFill="1" applyBorder="1" applyAlignment="1">
      <alignment horizontal="center" vertical="center"/>
      <protection/>
    </xf>
    <xf numFmtId="0" fontId="4" fillId="36" borderId="14" xfId="63" applyNumberFormat="1" applyFont="1" applyFill="1" applyBorder="1" applyAlignment="1">
      <alignment horizontal="center" vertical="center"/>
      <protection/>
    </xf>
    <xf numFmtId="0" fontId="71" fillId="0" borderId="14" xfId="63" applyFont="1" applyFill="1" applyBorder="1" applyAlignment="1">
      <alignment horizontal="center" vertical="center"/>
      <protection/>
    </xf>
    <xf numFmtId="0" fontId="72" fillId="0" borderId="0" xfId="63" applyFont="1" applyFill="1" applyBorder="1">
      <alignment vertical="center"/>
      <protection/>
    </xf>
    <xf numFmtId="0" fontId="4" fillId="0" borderId="0" xfId="63" applyFont="1" applyFill="1" applyBorder="1" applyAlignment="1">
      <alignment/>
      <protection/>
    </xf>
    <xf numFmtId="0" fontId="73" fillId="0" borderId="0" xfId="63" applyNumberFormat="1" applyFont="1" applyFill="1" applyBorder="1" applyAlignment="1">
      <alignment horizontal="left" vertical="center"/>
      <protection/>
    </xf>
    <xf numFmtId="0" fontId="74" fillId="9" borderId="14" xfId="50" applyNumberFormat="1" applyFont="1" applyFill="1" applyBorder="1" applyAlignment="1">
      <alignment horizontal="center" vertical="center"/>
    </xf>
    <xf numFmtId="0" fontId="74" fillId="37" borderId="14" xfId="50" applyNumberFormat="1" applyFont="1" applyFill="1" applyBorder="1" applyAlignment="1">
      <alignment horizontal="center" vertical="center"/>
    </xf>
    <xf numFmtId="189" fontId="5" fillId="0" borderId="34" xfId="50" applyNumberFormat="1" applyFont="1" applyBorder="1" applyAlignment="1">
      <alignment vertical="center"/>
    </xf>
    <xf numFmtId="189" fontId="5" fillId="0" borderId="0" xfId="50" applyNumberFormat="1" applyFont="1" applyBorder="1" applyAlignment="1">
      <alignment vertical="center"/>
    </xf>
    <xf numFmtId="0" fontId="4" fillId="0" borderId="35" xfId="63" applyFont="1" applyFill="1" applyBorder="1">
      <alignment vertical="center"/>
      <protection/>
    </xf>
    <xf numFmtId="0" fontId="4" fillId="0" borderId="36" xfId="63" applyFont="1" applyFill="1" applyBorder="1">
      <alignment vertical="center"/>
      <protection/>
    </xf>
    <xf numFmtId="0" fontId="5" fillId="0" borderId="35" xfId="63" applyFont="1" applyFill="1" applyBorder="1" applyAlignment="1">
      <alignment vertical="center"/>
      <protection/>
    </xf>
    <xf numFmtId="0" fontId="74" fillId="0" borderId="0" xfId="63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horizontal="center" vertical="center"/>
      <protection/>
    </xf>
    <xf numFmtId="0" fontId="4" fillId="34" borderId="0" xfId="63" applyFont="1" applyFill="1" applyBorder="1" applyAlignment="1">
      <alignment/>
      <protection/>
    </xf>
    <xf numFmtId="38" fontId="0" fillId="0" borderId="16" xfId="50" applyFont="1" applyBorder="1" applyAlignment="1">
      <alignment vertical="center"/>
    </xf>
    <xf numFmtId="38" fontId="0" fillId="0" borderId="17" xfId="50" applyFont="1" applyBorder="1" applyAlignment="1">
      <alignment vertical="center"/>
    </xf>
    <xf numFmtId="0" fontId="75" fillId="12" borderId="18" xfId="63" applyFont="1" applyFill="1" applyBorder="1" applyAlignment="1">
      <alignment vertical="center"/>
      <protection/>
    </xf>
    <xf numFmtId="0" fontId="75" fillId="12" borderId="0" xfId="63" applyFont="1" applyFill="1" applyBorder="1" applyAlignment="1">
      <alignment vertical="center"/>
      <protection/>
    </xf>
    <xf numFmtId="0" fontId="75" fillId="12" borderId="12" xfId="63" applyFont="1" applyFill="1" applyBorder="1" applyAlignment="1">
      <alignment vertical="center"/>
      <protection/>
    </xf>
    <xf numFmtId="0" fontId="12" fillId="0" borderId="0" xfId="63" applyFont="1" applyFill="1" applyBorder="1">
      <alignment vertical="center"/>
      <protection/>
    </xf>
    <xf numFmtId="38" fontId="0" fillId="0" borderId="16" xfId="50" applyNumberFormat="1" applyFont="1" applyBorder="1" applyAlignment="1">
      <alignment vertical="center"/>
    </xf>
    <xf numFmtId="0" fontId="4" fillId="0" borderId="37" xfId="63" applyFont="1" applyFill="1" applyBorder="1">
      <alignment vertical="center"/>
      <protection/>
    </xf>
    <xf numFmtId="0" fontId="11" fillId="0" borderId="37" xfId="63" applyFont="1" applyFill="1" applyBorder="1" applyAlignment="1">
      <alignment vertical="center"/>
      <protection/>
    </xf>
    <xf numFmtId="0" fontId="4" fillId="0" borderId="37" xfId="63" applyFont="1" applyFill="1" applyBorder="1" applyAlignment="1">
      <alignment vertical="center"/>
      <protection/>
    </xf>
    <xf numFmtId="0" fontId="5" fillId="0" borderId="37" xfId="63" applyFont="1" applyFill="1" applyBorder="1" applyAlignment="1">
      <alignment vertical="center"/>
      <protection/>
    </xf>
    <xf numFmtId="0" fontId="4" fillId="0" borderId="38" xfId="63" applyFont="1" applyFill="1" applyBorder="1" applyAlignment="1">
      <alignment vertical="center"/>
      <protection/>
    </xf>
    <xf numFmtId="0" fontId="4" fillId="12" borderId="37" xfId="63" applyFont="1" applyFill="1" applyBorder="1" applyAlignment="1">
      <alignment vertical="center"/>
      <protection/>
    </xf>
    <xf numFmtId="0" fontId="4" fillId="35" borderId="39" xfId="63" applyFont="1" applyFill="1" applyBorder="1" applyAlignment="1">
      <alignment vertical="center"/>
      <protection/>
    </xf>
    <xf numFmtId="0" fontId="4" fillId="35" borderId="37" xfId="63" applyFont="1" applyFill="1" applyBorder="1" applyAlignment="1">
      <alignment vertical="center"/>
      <protection/>
    </xf>
    <xf numFmtId="0" fontId="4" fillId="35" borderId="40" xfId="63" applyFont="1" applyFill="1" applyBorder="1" applyAlignment="1">
      <alignment vertical="center"/>
      <protection/>
    </xf>
    <xf numFmtId="0" fontId="4" fillId="34" borderId="37" xfId="63" applyFont="1" applyFill="1" applyBorder="1" applyAlignment="1">
      <alignment vertical="center"/>
      <protection/>
    </xf>
    <xf numFmtId="0" fontId="4" fillId="34" borderId="41" xfId="63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/>
    </xf>
    <xf numFmtId="0" fontId="74" fillId="0" borderId="0" xfId="63" applyFont="1" applyFill="1" applyBorder="1" applyAlignment="1">
      <alignment vertical="center"/>
      <protection/>
    </xf>
    <xf numFmtId="185" fontId="0" fillId="0" borderId="14" xfId="63" applyNumberFormat="1" applyFont="1" applyFill="1" applyBorder="1" applyAlignment="1">
      <alignment horizontal="center" vertical="center"/>
      <protection/>
    </xf>
    <xf numFmtId="38" fontId="0" fillId="0" borderId="14" xfId="50" applyFont="1" applyFill="1" applyBorder="1" applyAlignment="1">
      <alignment horizontal="center" vertical="center"/>
    </xf>
    <xf numFmtId="0" fontId="76" fillId="0" borderId="0" xfId="63" applyFont="1" applyFill="1" applyBorder="1" applyAlignment="1">
      <alignment vertical="center"/>
      <protection/>
    </xf>
    <xf numFmtId="0" fontId="15" fillId="0" borderId="0" xfId="63" applyFont="1" applyFill="1" applyBorder="1">
      <alignment vertical="center"/>
      <protection/>
    </xf>
    <xf numFmtId="0" fontId="77" fillId="0" borderId="0" xfId="63" applyFont="1" applyFill="1" applyBorder="1">
      <alignment vertical="center"/>
      <protection/>
    </xf>
    <xf numFmtId="209" fontId="5" fillId="0" borderId="14" xfId="50" applyNumberFormat="1" applyFont="1" applyBorder="1" applyAlignment="1">
      <alignment vertical="center"/>
    </xf>
    <xf numFmtId="38" fontId="0" fillId="0" borderId="11" xfId="50" applyFont="1" applyBorder="1" applyAlignment="1">
      <alignment horizontal="center" vertical="center" shrinkToFit="1"/>
    </xf>
    <xf numFmtId="0" fontId="72" fillId="0" borderId="0" xfId="63" applyFont="1" applyFill="1" applyBorder="1" applyAlignment="1">
      <alignment horizontal="center" vertical="center"/>
      <protection/>
    </xf>
    <xf numFmtId="0" fontId="17" fillId="0" borderId="0" xfId="0" applyFont="1" applyAlignment="1">
      <alignment horizontal="center" vertical="center" shrinkToFit="1"/>
    </xf>
    <xf numFmtId="0" fontId="19" fillId="0" borderId="0" xfId="0" applyFont="1" applyFill="1" applyBorder="1" applyAlignment="1">
      <alignment horizontal="left" vertical="center"/>
    </xf>
    <xf numFmtId="208" fontId="15" fillId="38" borderId="42" xfId="63" applyNumberFormat="1" applyFont="1" applyFill="1" applyBorder="1" applyAlignment="1">
      <alignment horizontal="left" vertical="center"/>
      <protection/>
    </xf>
    <xf numFmtId="208" fontId="15" fillId="38" borderId="43" xfId="63" applyNumberFormat="1" applyFont="1" applyFill="1" applyBorder="1" applyAlignment="1">
      <alignment horizontal="left" vertical="center"/>
      <protection/>
    </xf>
    <xf numFmtId="208" fontId="15" fillId="38" borderId="44" xfId="63" applyNumberFormat="1" applyFont="1" applyFill="1" applyBorder="1" applyAlignment="1">
      <alignment horizontal="left" vertical="center"/>
      <protection/>
    </xf>
    <xf numFmtId="208" fontId="15" fillId="38" borderId="30" xfId="63" applyNumberFormat="1" applyFont="1" applyFill="1" applyBorder="1" applyAlignment="1">
      <alignment horizontal="left" vertical="center"/>
      <protection/>
    </xf>
    <xf numFmtId="208" fontId="15" fillId="38" borderId="0" xfId="63" applyNumberFormat="1" applyFont="1" applyFill="1" applyBorder="1" applyAlignment="1">
      <alignment horizontal="left" vertical="center"/>
      <protection/>
    </xf>
    <xf numFmtId="208" fontId="15" fillId="38" borderId="27" xfId="63" applyNumberFormat="1" applyFont="1" applyFill="1" applyBorder="1" applyAlignment="1">
      <alignment horizontal="left" vertical="center"/>
      <protection/>
    </xf>
    <xf numFmtId="0" fontId="11" fillId="39" borderId="45" xfId="63" applyFont="1" applyFill="1" applyBorder="1" applyAlignment="1">
      <alignment horizontal="center" vertical="center"/>
      <protection/>
    </xf>
    <xf numFmtId="0" fontId="11" fillId="39" borderId="46" xfId="63" applyFont="1" applyFill="1" applyBorder="1" applyAlignment="1">
      <alignment horizontal="center" vertical="center"/>
      <protection/>
    </xf>
    <xf numFmtId="0" fontId="74" fillId="0" borderId="0" xfId="63" applyFont="1" applyFill="1" applyBorder="1" applyAlignment="1">
      <alignment vertical="center"/>
      <protection/>
    </xf>
    <xf numFmtId="0" fontId="78" fillId="0" borderId="35" xfId="63" applyFont="1" applyFill="1" applyBorder="1" applyAlignment="1">
      <alignment vertical="center"/>
      <protection/>
    </xf>
    <xf numFmtId="0" fontId="78" fillId="0" borderId="0" xfId="63" applyFont="1" applyFill="1" applyBorder="1" applyAlignment="1">
      <alignment vertical="center"/>
      <protection/>
    </xf>
    <xf numFmtId="0" fontId="79" fillId="0" borderId="47" xfId="63" applyFont="1" applyFill="1" applyBorder="1" applyAlignment="1">
      <alignment horizontal="center" vertical="center"/>
      <protection/>
    </xf>
    <xf numFmtId="0" fontId="4" fillId="0" borderId="48" xfId="63" applyFont="1" applyFill="1" applyBorder="1" applyAlignment="1">
      <alignment horizontal="center" vertical="center"/>
      <protection/>
    </xf>
    <xf numFmtId="0" fontId="4" fillId="0" borderId="49" xfId="63" applyFont="1" applyFill="1" applyBorder="1" applyAlignment="1">
      <alignment horizontal="center" vertical="center"/>
      <protection/>
    </xf>
    <xf numFmtId="0" fontId="4" fillId="0" borderId="50" xfId="63" applyFont="1" applyFill="1" applyBorder="1" applyAlignment="1">
      <alignment horizontal="center" vertical="center"/>
      <protection/>
    </xf>
    <xf numFmtId="0" fontId="4" fillId="0" borderId="51" xfId="63" applyFont="1" applyFill="1" applyBorder="1" applyAlignment="1">
      <alignment horizontal="center" vertical="center"/>
      <protection/>
    </xf>
    <xf numFmtId="0" fontId="4" fillId="0" borderId="14" xfId="63" applyFont="1" applyFill="1" applyBorder="1" applyAlignment="1">
      <alignment horizontal="center" vertical="center"/>
      <protection/>
    </xf>
    <xf numFmtId="0" fontId="4" fillId="0" borderId="52" xfId="63" applyFont="1" applyFill="1" applyBorder="1" applyAlignment="1">
      <alignment horizontal="center" vertical="center"/>
      <protection/>
    </xf>
    <xf numFmtId="0" fontId="5" fillId="12" borderId="53" xfId="63" applyFont="1" applyFill="1" applyBorder="1" applyAlignment="1">
      <alignment horizontal="center" vertical="center"/>
      <protection/>
    </xf>
    <xf numFmtId="0" fontId="5" fillId="12" borderId="49" xfId="63" applyFont="1" applyFill="1" applyBorder="1" applyAlignment="1">
      <alignment horizontal="center" vertical="center"/>
      <protection/>
    </xf>
    <xf numFmtId="0" fontId="5" fillId="12" borderId="54" xfId="63" applyFont="1" applyFill="1" applyBorder="1" applyAlignment="1">
      <alignment horizontal="center" vertical="center"/>
      <protection/>
    </xf>
    <xf numFmtId="0" fontId="5" fillId="12" borderId="31" xfId="63" applyFont="1" applyFill="1" applyBorder="1" applyAlignment="1">
      <alignment horizontal="center" vertical="center"/>
      <protection/>
    </xf>
    <xf numFmtId="0" fontId="5" fillId="12" borderId="14" xfId="63" applyFont="1" applyFill="1" applyBorder="1" applyAlignment="1">
      <alignment horizontal="center" vertical="center"/>
      <protection/>
    </xf>
    <xf numFmtId="0" fontId="5" fillId="12" borderId="45" xfId="63" applyFont="1" applyFill="1" applyBorder="1" applyAlignment="1">
      <alignment horizontal="center" vertical="center"/>
      <protection/>
    </xf>
    <xf numFmtId="0" fontId="11" fillId="39" borderId="31" xfId="63" applyFont="1" applyFill="1" applyBorder="1" applyAlignment="1">
      <alignment horizontal="center" vertical="center"/>
      <protection/>
    </xf>
    <xf numFmtId="0" fontId="13" fillId="0" borderId="55" xfId="63" applyFont="1" applyFill="1" applyBorder="1" applyAlignment="1">
      <alignment horizontal="center" vertical="center" textRotation="255"/>
      <protection/>
    </xf>
    <xf numFmtId="0" fontId="13" fillId="0" borderId="18" xfId="63" applyFont="1" applyFill="1" applyBorder="1" applyAlignment="1">
      <alignment horizontal="center" vertical="center" textRotation="255"/>
      <protection/>
    </xf>
    <xf numFmtId="0" fontId="13" fillId="0" borderId="32" xfId="63" applyFont="1" applyFill="1" applyBorder="1" applyAlignment="1">
      <alignment horizontal="center" vertical="center" textRotation="255"/>
      <protection/>
    </xf>
    <xf numFmtId="0" fontId="13" fillId="0" borderId="56" xfId="63" applyFont="1" applyFill="1" applyBorder="1" applyAlignment="1">
      <alignment horizontal="center" vertical="center" textRotation="255"/>
      <protection/>
    </xf>
    <xf numFmtId="0" fontId="13" fillId="0" borderId="0" xfId="63" applyFont="1" applyFill="1" applyBorder="1" applyAlignment="1">
      <alignment horizontal="center" vertical="center" textRotation="255"/>
      <protection/>
    </xf>
    <xf numFmtId="0" fontId="13" fillId="0" borderId="57" xfId="63" applyFont="1" applyFill="1" applyBorder="1" applyAlignment="1">
      <alignment horizontal="center" vertical="center" textRotation="255"/>
      <protection/>
    </xf>
    <xf numFmtId="0" fontId="13" fillId="0" borderId="58" xfId="63" applyFont="1" applyFill="1" applyBorder="1" applyAlignment="1">
      <alignment horizontal="center" vertical="center" textRotation="255"/>
      <protection/>
    </xf>
    <xf numFmtId="0" fontId="13" fillId="0" borderId="12" xfId="63" applyFont="1" applyFill="1" applyBorder="1" applyAlignment="1">
      <alignment horizontal="center" vertical="center" textRotation="255"/>
      <protection/>
    </xf>
    <xf numFmtId="0" fontId="13" fillId="0" borderId="33" xfId="63" applyFont="1" applyFill="1" applyBorder="1" applyAlignment="1">
      <alignment horizontal="center" vertical="center" textRotation="255"/>
      <protection/>
    </xf>
    <xf numFmtId="38" fontId="80" fillId="40" borderId="59" xfId="63" applyNumberFormat="1" applyFont="1" applyFill="1" applyBorder="1" applyAlignment="1">
      <alignment vertical="center"/>
      <protection/>
    </xf>
    <xf numFmtId="38" fontId="80" fillId="40" borderId="0" xfId="63" applyNumberFormat="1" applyFont="1" applyFill="1" applyBorder="1" applyAlignment="1">
      <alignment vertical="center"/>
      <protection/>
    </xf>
    <xf numFmtId="38" fontId="80" fillId="40" borderId="60" xfId="63" applyNumberFormat="1" applyFont="1" applyFill="1" applyBorder="1" applyAlignment="1">
      <alignment vertical="center"/>
      <protection/>
    </xf>
    <xf numFmtId="38" fontId="80" fillId="40" borderId="47" xfId="63" applyNumberFormat="1" applyFont="1" applyFill="1" applyBorder="1" applyAlignment="1">
      <alignment vertical="center"/>
      <protection/>
    </xf>
    <xf numFmtId="0" fontId="4" fillId="40" borderId="0" xfId="63" applyFont="1" applyFill="1" applyBorder="1" applyAlignment="1">
      <alignment vertical="center"/>
      <protection/>
    </xf>
    <xf numFmtId="0" fontId="4" fillId="40" borderId="27" xfId="63" applyFont="1" applyFill="1" applyBorder="1" applyAlignment="1">
      <alignment vertical="center"/>
      <protection/>
    </xf>
    <xf numFmtId="0" fontId="4" fillId="40" borderId="47" xfId="63" applyFont="1" applyFill="1" applyBorder="1" applyAlignment="1">
      <alignment vertical="center"/>
      <protection/>
    </xf>
    <xf numFmtId="0" fontId="4" fillId="40" borderId="61" xfId="63" applyFont="1" applyFill="1" applyBorder="1" applyAlignment="1">
      <alignment vertical="center"/>
      <protection/>
    </xf>
    <xf numFmtId="208" fontId="15" fillId="40" borderId="62" xfId="63" applyNumberFormat="1" applyFont="1" applyFill="1" applyBorder="1" applyAlignment="1">
      <alignment horizontal="left" vertical="center"/>
      <protection/>
    </xf>
    <xf numFmtId="208" fontId="15" fillId="40" borderId="43" xfId="63" applyNumberFormat="1" applyFont="1" applyFill="1" applyBorder="1" applyAlignment="1">
      <alignment horizontal="left" vertical="center"/>
      <protection/>
    </xf>
    <xf numFmtId="208" fontId="15" fillId="40" borderId="44" xfId="63" applyNumberFormat="1" applyFont="1" applyFill="1" applyBorder="1" applyAlignment="1">
      <alignment horizontal="left" vertical="center"/>
      <protection/>
    </xf>
    <xf numFmtId="208" fontId="15" fillId="40" borderId="59" xfId="63" applyNumberFormat="1" applyFont="1" applyFill="1" applyBorder="1" applyAlignment="1">
      <alignment horizontal="left" vertical="center"/>
      <protection/>
    </xf>
    <xf numFmtId="208" fontId="15" fillId="40" borderId="0" xfId="63" applyNumberFormat="1" applyFont="1" applyFill="1" applyBorder="1" applyAlignment="1">
      <alignment horizontal="left" vertical="center"/>
      <protection/>
    </xf>
    <xf numFmtId="208" fontId="15" fillId="40" borderId="27" xfId="63" applyNumberFormat="1" applyFont="1" applyFill="1" applyBorder="1" applyAlignment="1">
      <alignment horizontal="left" vertical="center"/>
      <protection/>
    </xf>
    <xf numFmtId="0" fontId="4" fillId="38" borderId="0" xfId="63" applyFont="1" applyFill="1" applyBorder="1" applyAlignment="1">
      <alignment vertical="center"/>
      <protection/>
    </xf>
    <xf numFmtId="0" fontId="4" fillId="38" borderId="27" xfId="63" applyFont="1" applyFill="1" applyBorder="1" applyAlignment="1">
      <alignment vertical="center"/>
      <protection/>
    </xf>
    <xf numFmtId="0" fontId="4" fillId="38" borderId="47" xfId="63" applyFont="1" applyFill="1" applyBorder="1" applyAlignment="1">
      <alignment vertical="center"/>
      <protection/>
    </xf>
    <xf numFmtId="0" fontId="4" fillId="38" borderId="61" xfId="63" applyFont="1" applyFill="1" applyBorder="1" applyAlignment="1">
      <alignment vertical="center"/>
      <protection/>
    </xf>
    <xf numFmtId="38" fontId="80" fillId="38" borderId="30" xfId="63" applyNumberFormat="1" applyFont="1" applyFill="1" applyBorder="1" applyAlignment="1">
      <alignment vertical="center"/>
      <protection/>
    </xf>
    <xf numFmtId="38" fontId="80" fillId="38" borderId="0" xfId="63" applyNumberFormat="1" applyFont="1" applyFill="1" applyBorder="1" applyAlignment="1">
      <alignment vertical="center"/>
      <protection/>
    </xf>
    <xf numFmtId="38" fontId="80" fillId="38" borderId="63" xfId="63" applyNumberFormat="1" applyFont="1" applyFill="1" applyBorder="1" applyAlignment="1">
      <alignment vertical="center"/>
      <protection/>
    </xf>
    <xf numFmtId="38" fontId="80" fillId="38" borderId="47" xfId="63" applyNumberFormat="1" applyFont="1" applyFill="1" applyBorder="1" applyAlignment="1">
      <alignment vertical="center"/>
      <protection/>
    </xf>
    <xf numFmtId="0" fontId="78" fillId="0" borderId="0" xfId="63" applyFont="1" applyFill="1" applyBorder="1" applyAlignment="1">
      <alignment horizontal="right" vertical="center"/>
      <protection/>
    </xf>
    <xf numFmtId="0" fontId="78" fillId="0" borderId="36" xfId="63" applyFont="1" applyFill="1" applyBorder="1" applyAlignment="1">
      <alignment horizontal="right" vertical="center"/>
      <protection/>
    </xf>
    <xf numFmtId="38" fontId="0" fillId="0" borderId="14" xfId="50" applyFont="1" applyBorder="1" applyAlignment="1">
      <alignment horizontal="center" vertical="center"/>
    </xf>
    <xf numFmtId="0" fontId="4" fillId="0" borderId="0" xfId="63" applyFont="1" applyFill="1" applyBorder="1" applyAlignment="1">
      <alignment horizontal="center" vertical="center"/>
      <protection/>
    </xf>
    <xf numFmtId="38" fontId="0" fillId="0" borderId="11" xfId="50" applyFont="1" applyBorder="1" applyAlignment="1">
      <alignment horizontal="center" vertical="center"/>
    </xf>
    <xf numFmtId="38" fontId="0" fillId="0" borderId="16" xfId="50" applyFont="1" applyBorder="1" applyAlignment="1">
      <alignment horizontal="right" vertical="center"/>
    </xf>
    <xf numFmtId="38" fontId="0" fillId="0" borderId="17" xfId="50" applyFont="1" applyBorder="1" applyAlignment="1">
      <alignment horizontal="right" vertical="center"/>
    </xf>
    <xf numFmtId="0" fontId="6" fillId="41" borderId="46" xfId="63" applyFont="1" applyFill="1" applyBorder="1" applyAlignment="1" applyProtection="1">
      <alignment horizontal="center" vertical="center"/>
      <protection locked="0"/>
    </xf>
    <xf numFmtId="0" fontId="4" fillId="0" borderId="0" xfId="63" applyFont="1" applyFill="1" applyBorder="1" applyAlignment="1">
      <alignment vertical="center"/>
      <protection/>
    </xf>
    <xf numFmtId="0" fontId="4" fillId="0" borderId="23" xfId="63" applyFont="1" applyFill="1" applyBorder="1" applyAlignment="1">
      <alignment vertical="center"/>
      <protection/>
    </xf>
    <xf numFmtId="0" fontId="4" fillId="0" borderId="12" xfId="63" applyFont="1" applyFill="1" applyBorder="1" applyAlignment="1">
      <alignment vertical="center"/>
      <protection/>
    </xf>
    <xf numFmtId="0" fontId="4" fillId="0" borderId="24" xfId="63" applyFont="1" applyFill="1" applyBorder="1" applyAlignment="1">
      <alignment vertical="center"/>
      <protection/>
    </xf>
    <xf numFmtId="0" fontId="4" fillId="0" borderId="46" xfId="63" applyFont="1" applyFill="1" applyBorder="1" applyAlignment="1">
      <alignment horizontal="center"/>
      <protection/>
    </xf>
    <xf numFmtId="38" fontId="0" fillId="0" borderId="31" xfId="50" applyFont="1" applyBorder="1" applyAlignment="1">
      <alignment horizontal="center" vertical="center"/>
    </xf>
    <xf numFmtId="0" fontId="5" fillId="0" borderId="0" xfId="63" applyFont="1" applyFill="1" applyBorder="1" applyAlignment="1">
      <alignment horizontal="center" vertical="center"/>
      <protection/>
    </xf>
    <xf numFmtId="0" fontId="79" fillId="0" borderId="0" xfId="63" applyFont="1" applyFill="1" applyBorder="1" applyAlignment="1">
      <alignment horizontal="center" vertical="center"/>
      <protection/>
    </xf>
    <xf numFmtId="0" fontId="4" fillId="0" borderId="64" xfId="63" applyFont="1" applyFill="1" applyBorder="1" applyAlignment="1">
      <alignment horizontal="center" vertical="center"/>
      <protection/>
    </xf>
    <xf numFmtId="0" fontId="0" fillId="0" borderId="65" xfId="0" applyBorder="1" applyAlignment="1">
      <alignment/>
    </xf>
    <xf numFmtId="205" fontId="12" fillId="0" borderId="47" xfId="63" applyNumberFormat="1" applyFont="1" applyFill="1" applyBorder="1" applyAlignment="1">
      <alignment horizontal="center" vertical="center"/>
      <protection/>
    </xf>
    <xf numFmtId="0" fontId="5" fillId="0" borderId="66" xfId="0" applyFont="1" applyBorder="1" applyAlignment="1">
      <alignment horizontal="center" vertical="center" wrapText="1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58" xfId="0" applyBorder="1" applyAlignment="1">
      <alignment/>
    </xf>
    <xf numFmtId="0" fontId="0" fillId="0" borderId="12" xfId="0" applyBorder="1" applyAlignment="1">
      <alignment/>
    </xf>
    <xf numFmtId="0" fontId="0" fillId="0" borderId="33" xfId="0" applyBorder="1" applyAlignment="1">
      <alignment/>
    </xf>
    <xf numFmtId="38" fontId="11" fillId="0" borderId="45" xfId="50" applyFont="1" applyFill="1" applyBorder="1" applyAlignment="1" applyProtection="1">
      <alignment horizontal="center" vertical="center"/>
      <protection locked="0"/>
    </xf>
    <xf numFmtId="38" fontId="11" fillId="0" borderId="46" xfId="50" applyFont="1" applyFill="1" applyBorder="1" applyAlignment="1" applyProtection="1">
      <alignment horizontal="center" vertical="center"/>
      <protection locked="0"/>
    </xf>
    <xf numFmtId="0" fontId="4" fillId="0" borderId="35" xfId="63" applyFont="1" applyFill="1" applyBorder="1" applyAlignment="1">
      <alignment/>
      <protection/>
    </xf>
    <xf numFmtId="0" fontId="4" fillId="0" borderId="0" xfId="63" applyFont="1" applyFill="1" applyBorder="1" applyAlignment="1">
      <alignment/>
      <protection/>
    </xf>
    <xf numFmtId="0" fontId="72" fillId="0" borderId="34" xfId="63" applyFont="1" applyFill="1" applyBorder="1" applyAlignment="1">
      <alignment horizontal="center" vertical="center"/>
      <protection/>
    </xf>
    <xf numFmtId="0" fontId="72" fillId="0" borderId="0" xfId="63" applyFont="1" applyFill="1" applyBorder="1" applyAlignment="1">
      <alignment horizontal="center" vertical="center"/>
      <protection/>
    </xf>
    <xf numFmtId="0" fontId="12" fillId="0" borderId="56" xfId="63" applyFont="1" applyFill="1" applyBorder="1" applyAlignment="1">
      <alignment horizontal="center" vertical="center"/>
      <protection/>
    </xf>
    <xf numFmtId="0" fontId="12" fillId="0" borderId="0" xfId="63" applyFont="1" applyFill="1" applyBorder="1" applyAlignment="1">
      <alignment horizontal="center" vertical="center"/>
      <protection/>
    </xf>
    <xf numFmtId="0" fontId="12" fillId="0" borderId="57" xfId="63" applyFont="1" applyFill="1" applyBorder="1" applyAlignment="1">
      <alignment horizontal="center" vertical="center"/>
      <protection/>
    </xf>
    <xf numFmtId="0" fontId="12" fillId="0" borderId="69" xfId="63" applyFont="1" applyFill="1" applyBorder="1" applyAlignment="1">
      <alignment horizontal="center" vertical="center"/>
      <protection/>
    </xf>
    <xf numFmtId="0" fontId="12" fillId="0" borderId="47" xfId="63" applyFont="1" applyFill="1" applyBorder="1" applyAlignment="1">
      <alignment horizontal="center" vertical="center"/>
      <protection/>
    </xf>
    <xf numFmtId="0" fontId="12" fillId="0" borderId="70" xfId="63" applyFont="1" applyFill="1" applyBorder="1" applyAlignment="1">
      <alignment horizontal="center" vertical="center"/>
      <protection/>
    </xf>
    <xf numFmtId="0" fontId="12" fillId="0" borderId="71" xfId="63" applyFont="1" applyFill="1" applyBorder="1" applyAlignment="1">
      <alignment horizontal="center" vertical="center" wrapText="1"/>
      <protection/>
    </xf>
    <xf numFmtId="0" fontId="12" fillId="0" borderId="43" xfId="63" applyFont="1" applyFill="1" applyBorder="1" applyAlignment="1">
      <alignment horizontal="center" vertical="center"/>
      <protection/>
    </xf>
    <xf numFmtId="0" fontId="12" fillId="0" borderId="72" xfId="63" applyFont="1" applyFill="1" applyBorder="1" applyAlignment="1">
      <alignment horizontal="center" vertical="center"/>
      <protection/>
    </xf>
    <xf numFmtId="0" fontId="12" fillId="0" borderId="34" xfId="63" applyFont="1" applyFill="1" applyBorder="1" applyAlignment="1">
      <alignment horizontal="center" vertical="center"/>
      <protection/>
    </xf>
    <xf numFmtId="0" fontId="12" fillId="0" borderId="23" xfId="63" applyFont="1" applyFill="1" applyBorder="1" applyAlignment="1">
      <alignment horizontal="center" vertical="center"/>
      <protection/>
    </xf>
    <xf numFmtId="0" fontId="12" fillId="0" borderId="73" xfId="63" applyFont="1" applyFill="1" applyBorder="1" applyAlignment="1">
      <alignment horizontal="center" vertical="center"/>
      <protection/>
    </xf>
    <xf numFmtId="0" fontId="12" fillId="0" borderId="74" xfId="63" applyFont="1" applyFill="1" applyBorder="1" applyAlignment="1">
      <alignment horizontal="center" vertical="center"/>
      <protection/>
    </xf>
    <xf numFmtId="0" fontId="4" fillId="42" borderId="0" xfId="63" applyFont="1" applyFill="1" applyBorder="1" applyAlignment="1">
      <alignment horizontal="left" vertical="center"/>
      <protection/>
    </xf>
    <xf numFmtId="0" fontId="4" fillId="42" borderId="20" xfId="63" applyFont="1" applyFill="1" applyBorder="1" applyAlignment="1">
      <alignment horizontal="left" vertical="center"/>
      <protection/>
    </xf>
    <xf numFmtId="0" fontId="4" fillId="42" borderId="47" xfId="63" applyFont="1" applyFill="1" applyBorder="1" applyAlignment="1">
      <alignment horizontal="left" vertical="center"/>
      <protection/>
    </xf>
    <xf numFmtId="0" fontId="4" fillId="42" borderId="75" xfId="63" applyFont="1" applyFill="1" applyBorder="1" applyAlignment="1">
      <alignment horizontal="left" vertical="center"/>
      <protection/>
    </xf>
    <xf numFmtId="38" fontId="80" fillId="42" borderId="30" xfId="63" applyNumberFormat="1" applyFont="1" applyFill="1" applyBorder="1" applyAlignment="1">
      <alignment vertical="center"/>
      <protection/>
    </xf>
    <xf numFmtId="38" fontId="80" fillId="42" borderId="0" xfId="63" applyNumberFormat="1" applyFont="1" applyFill="1" applyBorder="1" applyAlignment="1">
      <alignment vertical="center"/>
      <protection/>
    </xf>
    <xf numFmtId="38" fontId="80" fillId="42" borderId="63" xfId="63" applyNumberFormat="1" applyFont="1" applyFill="1" applyBorder="1" applyAlignment="1">
      <alignment vertical="center"/>
      <protection/>
    </xf>
    <xf numFmtId="38" fontId="80" fillId="42" borderId="47" xfId="63" applyNumberFormat="1" applyFont="1" applyFill="1" applyBorder="1" applyAlignment="1">
      <alignment vertical="center"/>
      <protection/>
    </xf>
    <xf numFmtId="0" fontId="6" fillId="41" borderId="45" xfId="63" applyFont="1" applyFill="1" applyBorder="1" applyAlignment="1" applyProtection="1">
      <alignment horizontal="center" vertical="center"/>
      <protection locked="0"/>
    </xf>
    <xf numFmtId="0" fontId="12" fillId="0" borderId="51" xfId="63" applyFont="1" applyFill="1" applyBorder="1" applyAlignment="1">
      <alignment horizontal="center" vertical="center"/>
      <protection/>
    </xf>
    <xf numFmtId="0" fontId="12" fillId="0" borderId="14" xfId="63" applyFont="1" applyFill="1" applyBorder="1" applyAlignment="1">
      <alignment horizontal="center" vertical="center"/>
      <protection/>
    </xf>
    <xf numFmtId="0" fontId="12" fillId="0" borderId="45" xfId="63" applyFont="1" applyFill="1" applyBorder="1" applyAlignment="1">
      <alignment horizontal="center" vertical="center"/>
      <protection/>
    </xf>
    <xf numFmtId="0" fontId="12" fillId="0" borderId="76" xfId="63" applyFont="1" applyFill="1" applyBorder="1" applyAlignment="1">
      <alignment horizontal="center" vertical="center"/>
      <protection/>
    </xf>
    <xf numFmtId="0" fontId="12" fillId="0" borderId="77" xfId="63" applyFont="1" applyFill="1" applyBorder="1" applyAlignment="1">
      <alignment horizontal="center" vertical="center"/>
      <protection/>
    </xf>
    <xf numFmtId="0" fontId="12" fillId="0" borderId="78" xfId="63" applyFont="1" applyFill="1" applyBorder="1" applyAlignment="1">
      <alignment horizontal="center" vertical="center"/>
      <protection/>
    </xf>
    <xf numFmtId="38" fontId="11" fillId="0" borderId="78" xfId="50" applyFont="1" applyFill="1" applyBorder="1" applyAlignment="1" applyProtection="1">
      <alignment horizontal="center" vertical="center"/>
      <protection locked="0"/>
    </xf>
    <xf numFmtId="38" fontId="11" fillId="0" borderId="79" xfId="50" applyFont="1" applyFill="1" applyBorder="1" applyAlignment="1" applyProtection="1">
      <alignment horizontal="center" vertical="center"/>
      <protection locked="0"/>
    </xf>
    <xf numFmtId="0" fontId="5" fillId="35" borderId="80" xfId="63" applyFont="1" applyFill="1" applyBorder="1" applyAlignment="1">
      <alignment horizontal="center" vertical="center"/>
      <protection/>
    </xf>
    <xf numFmtId="0" fontId="5" fillId="35" borderId="49" xfId="63" applyFont="1" applyFill="1" applyBorder="1" applyAlignment="1">
      <alignment horizontal="center" vertical="center"/>
      <protection/>
    </xf>
    <xf numFmtId="0" fontId="5" fillId="35" borderId="81" xfId="63" applyFont="1" applyFill="1" applyBorder="1" applyAlignment="1">
      <alignment horizontal="center" vertical="center"/>
      <protection/>
    </xf>
    <xf numFmtId="0" fontId="5" fillId="35" borderId="82" xfId="63" applyFont="1" applyFill="1" applyBorder="1" applyAlignment="1">
      <alignment horizontal="center" vertical="center"/>
      <protection/>
    </xf>
    <xf numFmtId="0" fontId="5" fillId="35" borderId="14" xfId="63" applyFont="1" applyFill="1" applyBorder="1" applyAlignment="1">
      <alignment horizontal="center" vertical="center"/>
      <protection/>
    </xf>
    <xf numFmtId="0" fontId="5" fillId="35" borderId="83" xfId="63" applyFont="1" applyFill="1" applyBorder="1" applyAlignment="1">
      <alignment horizontal="center" vertical="center"/>
      <protection/>
    </xf>
    <xf numFmtId="0" fontId="81" fillId="0" borderId="0" xfId="63" applyFont="1" applyFill="1" applyBorder="1" applyAlignment="1">
      <alignment horizontal="center" vertical="center"/>
      <protection/>
    </xf>
    <xf numFmtId="38" fontId="11" fillId="0" borderId="45" xfId="50" applyFont="1" applyFill="1" applyBorder="1" applyAlignment="1" applyProtection="1">
      <alignment vertical="center"/>
      <protection locked="0"/>
    </xf>
    <xf numFmtId="38" fontId="11" fillId="0" borderId="46" xfId="50" applyFont="1" applyFill="1" applyBorder="1" applyAlignment="1" applyProtection="1">
      <alignment vertical="center"/>
      <protection locked="0"/>
    </xf>
    <xf numFmtId="38" fontId="11" fillId="0" borderId="78" xfId="50" applyFont="1" applyFill="1" applyBorder="1" applyAlignment="1" applyProtection="1">
      <alignment vertical="center"/>
      <protection locked="0"/>
    </xf>
    <xf numFmtId="38" fontId="11" fillId="0" borderId="79" xfId="50" applyFont="1" applyFill="1" applyBorder="1" applyAlignment="1" applyProtection="1">
      <alignment vertical="center"/>
      <protection locked="0"/>
    </xf>
    <xf numFmtId="38" fontId="75" fillId="35" borderId="30" xfId="52" applyFont="1" applyFill="1" applyBorder="1" applyAlignment="1">
      <alignment vertical="center"/>
    </xf>
    <xf numFmtId="38" fontId="75" fillId="35" borderId="0" xfId="52" applyFont="1" applyFill="1" applyBorder="1" applyAlignment="1">
      <alignment vertical="center"/>
    </xf>
    <xf numFmtId="0" fontId="4" fillId="35" borderId="30" xfId="63" applyFont="1" applyFill="1" applyBorder="1" applyAlignment="1">
      <alignment horizontal="right" vertical="center"/>
      <protection/>
    </xf>
    <xf numFmtId="0" fontId="4" fillId="35" borderId="0" xfId="63" applyFont="1" applyFill="1" applyBorder="1" applyAlignment="1">
      <alignment horizontal="right" vertical="center"/>
      <protection/>
    </xf>
    <xf numFmtId="0" fontId="4" fillId="0" borderId="79" xfId="63" applyFont="1" applyFill="1" applyBorder="1" applyAlignment="1">
      <alignment horizontal="center"/>
      <protection/>
    </xf>
    <xf numFmtId="38" fontId="0" fillId="0" borderId="16" xfId="50" applyFont="1" applyBorder="1" applyAlignment="1">
      <alignment vertical="center"/>
    </xf>
    <xf numFmtId="38" fontId="0" fillId="0" borderId="17" xfId="50" applyFont="1" applyBorder="1" applyAlignment="1">
      <alignment vertical="center"/>
    </xf>
    <xf numFmtId="0" fontId="4" fillId="34" borderId="0" xfId="63" applyFont="1" applyFill="1" applyBorder="1" applyAlignment="1">
      <alignment/>
      <protection/>
    </xf>
    <xf numFmtId="0" fontId="4" fillId="34" borderId="20" xfId="63" applyFont="1" applyFill="1" applyBorder="1" applyAlignment="1">
      <alignment/>
      <protection/>
    </xf>
    <xf numFmtId="185" fontId="0" fillId="34" borderId="0" xfId="63" applyNumberFormat="1" applyFont="1" applyFill="1" applyBorder="1" applyAlignment="1">
      <alignment horizontal="center" vertical="center"/>
      <protection/>
    </xf>
    <xf numFmtId="0" fontId="5" fillId="34" borderId="53" xfId="63" applyFont="1" applyFill="1" applyBorder="1" applyAlignment="1">
      <alignment horizontal="center" vertical="center"/>
      <protection/>
    </xf>
    <xf numFmtId="0" fontId="5" fillId="34" borderId="49" xfId="63" applyFont="1" applyFill="1" applyBorder="1" applyAlignment="1">
      <alignment horizontal="center" vertical="center"/>
      <protection/>
    </xf>
    <xf numFmtId="0" fontId="5" fillId="34" borderId="84" xfId="63" applyFont="1" applyFill="1" applyBorder="1" applyAlignment="1">
      <alignment horizontal="center" vertical="center"/>
      <protection/>
    </xf>
    <xf numFmtId="0" fontId="5" fillId="34" borderId="31" xfId="63" applyFont="1" applyFill="1" applyBorder="1" applyAlignment="1">
      <alignment horizontal="center" vertical="center"/>
      <protection/>
    </xf>
    <xf numFmtId="0" fontId="5" fillId="34" borderId="14" xfId="63" applyFont="1" applyFill="1" applyBorder="1" applyAlignment="1">
      <alignment horizontal="center" vertical="center"/>
      <protection/>
    </xf>
    <xf numFmtId="0" fontId="5" fillId="34" borderId="85" xfId="63" applyFont="1" applyFill="1" applyBorder="1" applyAlignment="1">
      <alignment horizontal="center" vertical="center"/>
      <protection/>
    </xf>
    <xf numFmtId="0" fontId="4" fillId="34" borderId="0" xfId="63" applyFont="1" applyFill="1" applyBorder="1" applyAlignment="1">
      <alignment horizontal="right" vertical="center"/>
      <protection/>
    </xf>
    <xf numFmtId="0" fontId="10" fillId="0" borderId="0" xfId="63" applyFont="1" applyFill="1" applyBorder="1" applyAlignment="1">
      <alignment horizontal="right" vertical="center" wrapText="1"/>
      <protection/>
    </xf>
    <xf numFmtId="38" fontId="81" fillId="0" borderId="0" xfId="63" applyNumberFormat="1" applyFont="1" applyFill="1" applyBorder="1" applyAlignment="1">
      <alignment horizontal="center" vertical="center"/>
      <protection/>
    </xf>
    <xf numFmtId="38" fontId="0" fillId="0" borderId="16" xfId="50" applyFont="1" applyBorder="1" applyAlignment="1">
      <alignment horizontal="center" vertical="center"/>
    </xf>
    <xf numFmtId="38" fontId="0" fillId="0" borderId="17" xfId="50" applyFont="1" applyBorder="1" applyAlignment="1">
      <alignment horizontal="center" vertical="center"/>
    </xf>
    <xf numFmtId="38" fontId="0" fillId="18" borderId="16" xfId="50" applyFont="1" applyFill="1" applyBorder="1" applyAlignment="1">
      <alignment vertical="center"/>
    </xf>
    <xf numFmtId="38" fontId="0" fillId="18" borderId="17" xfId="50" applyFont="1" applyFill="1" applyBorder="1" applyAlignment="1">
      <alignment vertical="center"/>
    </xf>
    <xf numFmtId="0" fontId="82" fillId="0" borderId="0" xfId="63" applyFont="1" applyFill="1" applyBorder="1" applyAlignment="1">
      <alignment horizontal="center" vertical="center"/>
      <protection/>
    </xf>
    <xf numFmtId="38" fontId="0" fillId="0" borderId="16" xfId="50" applyFont="1" applyFill="1" applyBorder="1" applyAlignment="1">
      <alignment vertical="center"/>
    </xf>
    <xf numFmtId="38" fontId="0" fillId="0" borderId="17" xfId="50" applyFont="1" applyFill="1" applyBorder="1" applyAlignment="1">
      <alignment vertical="center"/>
    </xf>
    <xf numFmtId="38" fontId="0" fillId="0" borderId="11" xfId="50" applyFont="1" applyBorder="1" applyAlignment="1">
      <alignment vertical="center"/>
    </xf>
    <xf numFmtId="38" fontId="0" fillId="18" borderId="16" xfId="50" applyFont="1" applyFill="1" applyBorder="1" applyAlignment="1">
      <alignment horizontal="right" vertical="center"/>
    </xf>
    <xf numFmtId="38" fontId="0" fillId="18" borderId="17" xfId="50" applyFont="1" applyFill="1" applyBorder="1" applyAlignment="1">
      <alignment horizontal="right" vertical="center"/>
    </xf>
    <xf numFmtId="0" fontId="4" fillId="0" borderId="86" xfId="63" applyFont="1" applyFill="1" applyBorder="1" applyAlignment="1">
      <alignment horizontal="center"/>
      <protection/>
    </xf>
    <xf numFmtId="0" fontId="4" fillId="0" borderId="0" xfId="63" applyFont="1" applyFill="1" applyBorder="1" applyAlignment="1">
      <alignment horizontal="center"/>
      <protection/>
    </xf>
    <xf numFmtId="0" fontId="12" fillId="0" borderId="0" xfId="63" applyFont="1" applyFill="1" applyBorder="1" applyAlignment="1">
      <alignment horizontal="right" vertical="center"/>
      <protection/>
    </xf>
    <xf numFmtId="38" fontId="80" fillId="37" borderId="66" xfId="63" applyNumberFormat="1" applyFont="1" applyFill="1" applyBorder="1" applyAlignment="1">
      <alignment horizontal="center" vertical="center"/>
      <protection/>
    </xf>
    <xf numFmtId="0" fontId="80" fillId="37" borderId="67" xfId="63" applyFont="1" applyFill="1" applyBorder="1" applyAlignment="1">
      <alignment horizontal="center" vertical="center"/>
      <protection/>
    </xf>
    <xf numFmtId="0" fontId="80" fillId="37" borderId="87" xfId="63" applyFont="1" applyFill="1" applyBorder="1" applyAlignment="1">
      <alignment horizontal="center" vertical="center"/>
      <protection/>
    </xf>
    <xf numFmtId="38" fontId="80" fillId="37" borderId="56" xfId="63" applyNumberFormat="1" applyFont="1" applyFill="1" applyBorder="1" applyAlignment="1">
      <alignment horizontal="center" vertical="center"/>
      <protection/>
    </xf>
    <xf numFmtId="0" fontId="80" fillId="37" borderId="0" xfId="63" applyFont="1" applyFill="1" applyBorder="1" applyAlignment="1">
      <alignment horizontal="center" vertical="center"/>
      <protection/>
    </xf>
    <xf numFmtId="0" fontId="80" fillId="37" borderId="20" xfId="63" applyFont="1" applyFill="1" applyBorder="1" applyAlignment="1">
      <alignment horizontal="center" vertical="center"/>
      <protection/>
    </xf>
    <xf numFmtId="0" fontId="80" fillId="37" borderId="56" xfId="63" applyFont="1" applyFill="1" applyBorder="1" applyAlignment="1">
      <alignment horizontal="center" vertical="center"/>
      <protection/>
    </xf>
    <xf numFmtId="0" fontId="80" fillId="37" borderId="69" xfId="63" applyFont="1" applyFill="1" applyBorder="1" applyAlignment="1">
      <alignment horizontal="center" vertical="center"/>
      <protection/>
    </xf>
    <xf numFmtId="0" fontId="80" fillId="37" borderId="47" xfId="63" applyFont="1" applyFill="1" applyBorder="1" applyAlignment="1">
      <alignment horizontal="center" vertical="center"/>
      <protection/>
    </xf>
    <xf numFmtId="0" fontId="80" fillId="37" borderId="75" xfId="63" applyFont="1" applyFill="1" applyBorder="1" applyAlignment="1">
      <alignment horizontal="center" vertical="center"/>
      <protection/>
    </xf>
    <xf numFmtId="0" fontId="4" fillId="12" borderId="0" xfId="63" applyFont="1" applyFill="1" applyBorder="1" applyAlignment="1">
      <alignment/>
      <protection/>
    </xf>
    <xf numFmtId="38" fontId="75" fillId="12" borderId="0" xfId="52" applyFont="1" applyFill="1" applyBorder="1" applyAlignment="1">
      <alignment vertical="center"/>
    </xf>
    <xf numFmtId="208" fontId="15" fillId="42" borderId="0" xfId="63" applyNumberFormat="1" applyFont="1" applyFill="1" applyBorder="1" applyAlignment="1">
      <alignment horizontal="left" vertical="center"/>
      <protection/>
    </xf>
    <xf numFmtId="208" fontId="15" fillId="42" borderId="20" xfId="63" applyNumberFormat="1" applyFont="1" applyFill="1" applyBorder="1" applyAlignment="1">
      <alignment horizontal="left" vertical="center"/>
      <protection/>
    </xf>
    <xf numFmtId="0" fontId="4" fillId="35" borderId="0" xfId="63" applyFont="1" applyFill="1" applyBorder="1" applyAlignment="1">
      <alignment/>
      <protection/>
    </xf>
    <xf numFmtId="0" fontId="4" fillId="35" borderId="27" xfId="63" applyFont="1" applyFill="1" applyBorder="1" applyAlignment="1">
      <alignment/>
      <protection/>
    </xf>
    <xf numFmtId="185" fontId="0" fillId="35" borderId="0" xfId="63" applyNumberFormat="1" applyFont="1" applyFill="1" applyBorder="1" applyAlignment="1">
      <alignment horizontal="center" vertical="center"/>
      <protection/>
    </xf>
    <xf numFmtId="38" fontId="11" fillId="0" borderId="0" xfId="50" applyFont="1" applyFill="1" applyBorder="1" applyAlignment="1" applyProtection="1">
      <alignment vertical="center"/>
      <protection locked="0"/>
    </xf>
    <xf numFmtId="0" fontId="4" fillId="0" borderId="56" xfId="63" applyFont="1" applyFill="1" applyBorder="1" applyAlignment="1">
      <alignment horizontal="left"/>
      <protection/>
    </xf>
    <xf numFmtId="0" fontId="4" fillId="0" borderId="0" xfId="63" applyFont="1" applyFill="1" applyBorder="1" applyAlignment="1">
      <alignment horizontal="left"/>
      <protection/>
    </xf>
    <xf numFmtId="38" fontId="80" fillId="0" borderId="88" xfId="52" applyFont="1" applyFill="1" applyBorder="1" applyAlignment="1">
      <alignment horizontal="center" vertical="center"/>
    </xf>
    <xf numFmtId="38" fontId="80" fillId="0" borderId="89" xfId="52" applyFont="1" applyFill="1" applyBorder="1" applyAlignment="1">
      <alignment horizontal="center" vertical="center"/>
    </xf>
    <xf numFmtId="38" fontId="80" fillId="0" borderId="90" xfId="52" applyFont="1" applyFill="1" applyBorder="1" applyAlignment="1">
      <alignment horizontal="center" vertical="center"/>
    </xf>
    <xf numFmtId="38" fontId="80" fillId="0" borderId="35" xfId="52" applyFont="1" applyFill="1" applyBorder="1" applyAlignment="1">
      <alignment horizontal="center" vertical="center"/>
    </xf>
    <xf numFmtId="38" fontId="80" fillId="0" borderId="0" xfId="52" applyFont="1" applyFill="1" applyBorder="1" applyAlignment="1">
      <alignment horizontal="center" vertical="center"/>
    </xf>
    <xf numFmtId="38" fontId="80" fillId="0" borderId="36" xfId="52" applyFont="1" applyFill="1" applyBorder="1" applyAlignment="1">
      <alignment horizontal="center" vertical="center"/>
    </xf>
    <xf numFmtId="38" fontId="80" fillId="0" borderId="91" xfId="52" applyFont="1" applyFill="1" applyBorder="1" applyAlignment="1">
      <alignment horizontal="center" vertical="center"/>
    </xf>
    <xf numFmtId="38" fontId="80" fillId="0" borderId="92" xfId="52" applyFont="1" applyFill="1" applyBorder="1" applyAlignment="1">
      <alignment horizontal="center" vertical="center"/>
    </xf>
    <xf numFmtId="38" fontId="80" fillId="0" borderId="93" xfId="52" applyFont="1" applyFill="1" applyBorder="1" applyAlignment="1">
      <alignment horizontal="center" vertical="center"/>
    </xf>
    <xf numFmtId="0" fontId="4" fillId="0" borderId="47" xfId="63" applyFont="1" applyFill="1" applyBorder="1" applyAlignment="1">
      <alignment horizontal="center"/>
      <protection/>
    </xf>
    <xf numFmtId="0" fontId="4" fillId="12" borderId="0" xfId="63" applyFont="1" applyFill="1" applyBorder="1" applyAlignment="1">
      <alignment horizontal="right" vertical="center"/>
      <protection/>
    </xf>
    <xf numFmtId="38" fontId="83" fillId="0" borderId="0" xfId="52" applyFont="1" applyFill="1" applyBorder="1" applyAlignment="1">
      <alignment vertical="center"/>
    </xf>
    <xf numFmtId="38" fontId="75" fillId="12" borderId="0" xfId="63" applyNumberFormat="1" applyFont="1" applyFill="1" applyBorder="1" applyAlignment="1">
      <alignment vertical="center"/>
      <protection/>
    </xf>
    <xf numFmtId="38" fontId="75" fillId="35" borderId="30" xfId="63" applyNumberFormat="1" applyFont="1" applyFill="1" applyBorder="1" applyAlignment="1">
      <alignment vertical="center"/>
      <protection/>
    </xf>
    <xf numFmtId="38" fontId="75" fillId="35" borderId="0" xfId="63" applyNumberFormat="1" applyFont="1" applyFill="1" applyBorder="1" applyAlignment="1">
      <alignment vertical="center"/>
      <protection/>
    </xf>
    <xf numFmtId="38" fontId="75" fillId="34" borderId="0" xfId="63" applyNumberFormat="1" applyFont="1" applyFill="1" applyBorder="1" applyAlignment="1">
      <alignment vertical="center"/>
      <protection/>
    </xf>
    <xf numFmtId="191" fontId="0" fillId="35" borderId="30" xfId="52" applyNumberFormat="1" applyFont="1" applyFill="1" applyBorder="1" applyAlignment="1">
      <alignment vertical="center"/>
    </xf>
    <xf numFmtId="191" fontId="0" fillId="35" borderId="0" xfId="52" applyNumberFormat="1" applyFont="1" applyFill="1" applyBorder="1" applyAlignment="1">
      <alignment vertical="center"/>
    </xf>
    <xf numFmtId="0" fontId="4" fillId="35" borderId="0" xfId="63" applyFont="1" applyFill="1" applyBorder="1" applyAlignment="1">
      <alignment horizontal="center" vertical="center"/>
      <protection/>
    </xf>
    <xf numFmtId="191" fontId="0" fillId="12" borderId="0" xfId="52" applyNumberFormat="1" applyFont="1" applyFill="1" applyBorder="1" applyAlignment="1">
      <alignment horizontal="center" vertical="center"/>
    </xf>
    <xf numFmtId="0" fontId="10" fillId="0" borderId="34" xfId="63" applyFont="1" applyFill="1" applyBorder="1" applyAlignment="1">
      <alignment vertical="center"/>
      <protection/>
    </xf>
    <xf numFmtId="0" fontId="10" fillId="0" borderId="0" xfId="63" applyFont="1" applyFill="1" applyBorder="1" applyAlignment="1">
      <alignment vertical="center"/>
      <protection/>
    </xf>
    <xf numFmtId="0" fontId="10" fillId="0" borderId="23" xfId="63" applyFont="1" applyFill="1" applyBorder="1" applyAlignment="1">
      <alignment vertical="center"/>
      <protection/>
    </xf>
    <xf numFmtId="38" fontId="75" fillId="34" borderId="0" xfId="52" applyFont="1" applyFill="1" applyBorder="1" applyAlignment="1">
      <alignment vertical="center"/>
    </xf>
    <xf numFmtId="185" fontId="0" fillId="12" borderId="0" xfId="63" applyNumberFormat="1" applyFont="1" applyFill="1" applyBorder="1" applyAlignment="1">
      <alignment horizontal="center" vertical="center"/>
      <protection/>
    </xf>
    <xf numFmtId="38" fontId="76" fillId="34" borderId="0" xfId="63" applyNumberFormat="1" applyFont="1" applyFill="1" applyBorder="1" applyAlignment="1">
      <alignment horizontal="center" vertical="center"/>
      <protection/>
    </xf>
    <xf numFmtId="0" fontId="13" fillId="0" borderId="94" xfId="63" applyFont="1" applyFill="1" applyBorder="1" applyAlignment="1">
      <alignment horizontal="center" vertical="center" textRotation="255"/>
      <protection/>
    </xf>
    <xf numFmtId="0" fontId="13" fillId="0" borderId="37" xfId="63" applyFont="1" applyFill="1" applyBorder="1" applyAlignment="1">
      <alignment horizontal="center" vertical="center" textRotation="255"/>
      <protection/>
    </xf>
    <xf numFmtId="0" fontId="13" fillId="0" borderId="95" xfId="63" applyFont="1" applyFill="1" applyBorder="1" applyAlignment="1">
      <alignment horizontal="center" vertical="center" textRotation="255"/>
      <protection/>
    </xf>
    <xf numFmtId="0" fontId="4" fillId="12" borderId="0" xfId="63" applyFont="1" applyFill="1" applyBorder="1" applyAlignment="1">
      <alignment horizontal="center" vertical="center"/>
      <protection/>
    </xf>
    <xf numFmtId="0" fontId="4" fillId="34" borderId="0" xfId="63" applyFont="1" applyFill="1" applyBorder="1" applyAlignment="1">
      <alignment horizontal="center" vertical="center"/>
      <protection/>
    </xf>
    <xf numFmtId="191" fontId="0" fillId="34" borderId="30" xfId="52" applyNumberFormat="1" applyFont="1" applyFill="1" applyBorder="1" applyAlignment="1">
      <alignment vertical="center"/>
    </xf>
    <xf numFmtId="191" fontId="0" fillId="34" borderId="0" xfId="52" applyNumberFormat="1" applyFont="1" applyFill="1" applyBorder="1" applyAlignment="1">
      <alignment vertical="center"/>
    </xf>
    <xf numFmtId="0" fontId="76" fillId="35" borderId="0" xfId="63" applyFont="1" applyFill="1" applyBorder="1" applyAlignment="1">
      <alignment horizontal="center" vertical="center"/>
      <protection/>
    </xf>
    <xf numFmtId="0" fontId="4" fillId="0" borderId="34" xfId="63" applyFont="1" applyFill="1" applyBorder="1" applyAlignment="1">
      <alignment vertical="center"/>
      <protection/>
    </xf>
    <xf numFmtId="0" fontId="4" fillId="0" borderId="96" xfId="63" applyFont="1" applyFill="1" applyBorder="1" applyAlignment="1">
      <alignment vertical="center"/>
      <protection/>
    </xf>
    <xf numFmtId="0" fontId="4" fillId="0" borderId="18" xfId="63" applyFont="1" applyFill="1" applyBorder="1" applyAlignment="1">
      <alignment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38" fontId="83" fillId="0" borderId="12" xfId="52" applyFont="1" applyFill="1" applyBorder="1" applyAlignment="1">
      <alignment vertical="center"/>
    </xf>
    <xf numFmtId="0" fontId="4" fillId="0" borderId="0" xfId="63" applyFont="1" applyFill="1" applyBorder="1" applyAlignment="1">
      <alignment vertical="center" wrapText="1"/>
      <protection/>
    </xf>
    <xf numFmtId="0" fontId="12" fillId="0" borderId="14" xfId="0" applyFont="1" applyBorder="1" applyAlignment="1">
      <alignment horizontal="center" vertical="center"/>
    </xf>
    <xf numFmtId="0" fontId="12" fillId="0" borderId="97" xfId="0" applyFont="1" applyBorder="1" applyAlignment="1">
      <alignment horizontal="center" vertical="center"/>
    </xf>
    <xf numFmtId="0" fontId="12" fillId="0" borderId="98" xfId="0" applyFont="1" applyBorder="1" applyAlignment="1">
      <alignment horizontal="center" vertical="center"/>
    </xf>
    <xf numFmtId="0" fontId="4" fillId="0" borderId="99" xfId="63" applyFont="1" applyFill="1" applyBorder="1" applyAlignment="1">
      <alignment horizontal="center"/>
      <protection/>
    </xf>
    <xf numFmtId="0" fontId="10" fillId="0" borderId="100" xfId="0" applyFont="1" applyBorder="1" applyAlignment="1">
      <alignment horizontal="center" vertical="center" wrapText="1"/>
    </xf>
    <xf numFmtId="0" fontId="10" fillId="0" borderId="10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6" fillId="12" borderId="0" xfId="63" applyFont="1" applyFill="1" applyBorder="1" applyAlignment="1">
      <alignment horizontal="center" vertical="center"/>
      <protection/>
    </xf>
    <xf numFmtId="0" fontId="12" fillId="0" borderId="0" xfId="44" applyFont="1" applyBorder="1" applyAlignment="1" applyProtection="1">
      <alignment horizontal="center" vertical="center"/>
      <protection/>
    </xf>
    <xf numFmtId="197" fontId="12" fillId="0" borderId="102" xfId="63" applyNumberFormat="1" applyFont="1" applyFill="1" applyBorder="1" applyAlignment="1">
      <alignment horizontal="left" vertical="top"/>
      <protection/>
    </xf>
    <xf numFmtId="197" fontId="12" fillId="0" borderId="67" xfId="63" applyNumberFormat="1" applyFont="1" applyFill="1" applyBorder="1" applyAlignment="1">
      <alignment horizontal="left" vertical="top"/>
      <protection/>
    </xf>
    <xf numFmtId="197" fontId="12" fillId="0" borderId="68" xfId="63" applyNumberFormat="1" applyFont="1" applyFill="1" applyBorder="1" applyAlignment="1">
      <alignment horizontal="left" vertical="top"/>
      <protection/>
    </xf>
    <xf numFmtId="0" fontId="12" fillId="0" borderId="3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203" fontId="14" fillId="0" borderId="102" xfId="0" applyNumberFormat="1" applyFont="1" applyBorder="1" applyAlignment="1">
      <alignment horizontal="center" vertical="top" wrapText="1"/>
    </xf>
    <xf numFmtId="203" fontId="5" fillId="0" borderId="67" xfId="0" applyNumberFormat="1" applyFont="1" applyBorder="1" applyAlignment="1">
      <alignment horizontal="center" vertical="top"/>
    </xf>
    <xf numFmtId="203" fontId="5" fillId="0" borderId="68" xfId="0" applyNumberFormat="1" applyFont="1" applyBorder="1" applyAlignment="1">
      <alignment horizontal="center" vertical="top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dxfs count="18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  <border>
        <left/>
        <right/>
        <top/>
        <bottom/>
      </border>
    </dxf>
    <dxf>
      <font>
        <color theme="0"/>
      </font>
    </dxf>
    <dxf/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4</xdr:row>
      <xdr:rowOff>152400</xdr:rowOff>
    </xdr:from>
    <xdr:to>
      <xdr:col>0</xdr:col>
      <xdr:colOff>647700</xdr:colOff>
      <xdr:row>4</xdr:row>
      <xdr:rowOff>295275</xdr:rowOff>
    </xdr:to>
    <xdr:pic>
      <xdr:nvPicPr>
        <xdr:cNvPr id="1" name="Picture 25" descr="BD1457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3830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5</xdr:row>
      <xdr:rowOff>104775</xdr:rowOff>
    </xdr:from>
    <xdr:to>
      <xdr:col>0</xdr:col>
      <xdr:colOff>638175</xdr:colOff>
      <xdr:row>5</xdr:row>
      <xdr:rowOff>257175</xdr:rowOff>
    </xdr:to>
    <xdr:pic>
      <xdr:nvPicPr>
        <xdr:cNvPr id="2" name="Picture 26" descr="BD1457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9621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1</xdr:row>
      <xdr:rowOff>9525</xdr:rowOff>
    </xdr:from>
    <xdr:to>
      <xdr:col>11</xdr:col>
      <xdr:colOff>28575</xdr:colOff>
      <xdr:row>2</xdr:row>
      <xdr:rowOff>142875</xdr:rowOff>
    </xdr:to>
    <xdr:sp>
      <xdr:nvSpPr>
        <xdr:cNvPr id="3" name="WordArt 63"/>
        <xdr:cNvSpPr>
          <a:spLocks/>
        </xdr:cNvSpPr>
      </xdr:nvSpPr>
      <xdr:spPr>
        <a:xfrm>
          <a:off x="581025" y="381000"/>
          <a:ext cx="699135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639">
              <a:ln w="9525" cmpd="sng">
                <a:noFill/>
              </a:ln>
              <a:solidFill>
                <a:srgbClr val="0000FF"/>
              </a:soli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HG創英角ｺﾞｼｯｸUB"/>
              <a:cs typeface="HG創英角ｺﾞｼｯｸUB"/>
            </a:rPr>
            <a:t>国民健康保険税の試算ができます！</a:t>
          </a:r>
        </a:p>
      </xdr:txBody>
    </xdr:sp>
    <xdr:clientData/>
  </xdr:twoCellAnchor>
  <xdr:twoCellAnchor>
    <xdr:from>
      <xdr:col>1</xdr:col>
      <xdr:colOff>323850</xdr:colOff>
      <xdr:row>8</xdr:row>
      <xdr:rowOff>238125</xdr:rowOff>
    </xdr:from>
    <xdr:to>
      <xdr:col>1</xdr:col>
      <xdr:colOff>657225</xdr:colOff>
      <xdr:row>9</xdr:row>
      <xdr:rowOff>104775</xdr:rowOff>
    </xdr:to>
    <xdr:sp>
      <xdr:nvSpPr>
        <xdr:cNvPr id="4" name="AutoShape 64"/>
        <xdr:cNvSpPr>
          <a:spLocks/>
        </xdr:cNvSpPr>
      </xdr:nvSpPr>
      <xdr:spPr>
        <a:xfrm>
          <a:off x="1009650" y="3209925"/>
          <a:ext cx="333375" cy="238125"/>
        </a:xfrm>
        <a:custGeom>
          <a:pathLst>
            <a:path h="238124" w="333374">
              <a:moveTo>
                <a:pt x="0" y="90955"/>
              </a:moveTo>
              <a:lnTo>
                <a:pt x="127338" y="90956"/>
              </a:lnTo>
              <a:lnTo>
                <a:pt x="166687" y="0"/>
              </a:lnTo>
              <a:lnTo>
                <a:pt x="206036" y="90956"/>
              </a:lnTo>
              <a:lnTo>
                <a:pt x="333374" y="90955"/>
              </a:lnTo>
              <a:lnTo>
                <a:pt x="230355" y="147168"/>
              </a:lnTo>
              <a:lnTo>
                <a:pt x="269705" y="238123"/>
              </a:lnTo>
              <a:lnTo>
                <a:pt x="166687" y="181909"/>
              </a:lnTo>
              <a:lnTo>
                <a:pt x="63669" y="238123"/>
              </a:lnTo>
              <a:lnTo>
                <a:pt x="103019" y="147168"/>
              </a:lnTo>
              <a:lnTo>
                <a:pt x="0" y="90955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8</xdr:row>
      <xdr:rowOff>219075</xdr:rowOff>
    </xdr:from>
    <xdr:to>
      <xdr:col>5</xdr:col>
      <xdr:colOff>381000</xdr:colOff>
      <xdr:row>9</xdr:row>
      <xdr:rowOff>114300</xdr:rowOff>
    </xdr:to>
    <xdr:sp>
      <xdr:nvSpPr>
        <xdr:cNvPr id="5" name="AutoShape 65"/>
        <xdr:cNvSpPr>
          <a:spLocks/>
        </xdr:cNvSpPr>
      </xdr:nvSpPr>
      <xdr:spPr>
        <a:xfrm>
          <a:off x="3505200" y="3190875"/>
          <a:ext cx="304800" cy="266700"/>
        </a:xfrm>
        <a:custGeom>
          <a:pathLst>
            <a:path h="266700" w="304800">
              <a:moveTo>
                <a:pt x="0" y="101870"/>
              </a:moveTo>
              <a:lnTo>
                <a:pt x="116424" y="101871"/>
              </a:lnTo>
              <a:lnTo>
                <a:pt x="152400" y="0"/>
              </a:lnTo>
              <a:lnTo>
                <a:pt x="188376" y="101871"/>
              </a:lnTo>
              <a:lnTo>
                <a:pt x="304800" y="101870"/>
              </a:lnTo>
              <a:lnTo>
                <a:pt x="210611" y="164829"/>
              </a:lnTo>
              <a:lnTo>
                <a:pt x="246588" y="266699"/>
              </a:lnTo>
              <a:lnTo>
                <a:pt x="152400" y="203739"/>
              </a:lnTo>
              <a:lnTo>
                <a:pt x="58212" y="266699"/>
              </a:lnTo>
              <a:lnTo>
                <a:pt x="94189" y="164829"/>
              </a:lnTo>
              <a:lnTo>
                <a:pt x="0" y="101870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34</xdr:row>
      <xdr:rowOff>66675</xdr:rowOff>
    </xdr:from>
    <xdr:to>
      <xdr:col>6</xdr:col>
      <xdr:colOff>9525</xdr:colOff>
      <xdr:row>90</xdr:row>
      <xdr:rowOff>28575</xdr:rowOff>
    </xdr:to>
    <xdr:sp>
      <xdr:nvSpPr>
        <xdr:cNvPr id="1" name="Text Box 16"/>
        <xdr:cNvSpPr txBox="1">
          <a:spLocks noChangeArrowheads="1"/>
        </xdr:cNvSpPr>
      </xdr:nvSpPr>
      <xdr:spPr>
        <a:xfrm>
          <a:off x="114300" y="5600700"/>
          <a:ext cx="466725" cy="3676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★この税額は、概算で計算されておりますので、課税額と一致しない場合があります。ご了承ください。</a:t>
          </a:r>
        </a:p>
      </xdr:txBody>
    </xdr:sp>
    <xdr:clientData/>
  </xdr:twoCellAnchor>
  <xdr:twoCellAnchor>
    <xdr:from>
      <xdr:col>7</xdr:col>
      <xdr:colOff>9525</xdr:colOff>
      <xdr:row>36</xdr:row>
      <xdr:rowOff>9525</xdr:rowOff>
    </xdr:from>
    <xdr:to>
      <xdr:col>35</xdr:col>
      <xdr:colOff>19050</xdr:colOff>
      <xdr:row>41</xdr:row>
      <xdr:rowOff>28575</xdr:rowOff>
    </xdr:to>
    <xdr:sp>
      <xdr:nvSpPr>
        <xdr:cNvPr id="2" name="額縁 12"/>
        <xdr:cNvSpPr>
          <a:spLocks/>
        </xdr:cNvSpPr>
      </xdr:nvSpPr>
      <xdr:spPr>
        <a:xfrm>
          <a:off x="676275" y="5695950"/>
          <a:ext cx="2676525" cy="400050"/>
        </a:xfrm>
        <a:prstGeom prst="bevel">
          <a:avLst>
            <a:gd name="adj" fmla="val -40726"/>
          </a:avLst>
        </a:prstGeom>
        <a:solidFill>
          <a:srgbClr val="0D0D0D"/>
        </a:solidFill>
        <a:ln w="15875" cmpd="sng">
          <a:solidFill>
            <a:srgbClr val="A6A6A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国保税額試算表</a:t>
          </a:r>
        </a:p>
      </xdr:txBody>
    </xdr:sp>
    <xdr:clientData/>
  </xdr:twoCellAnchor>
  <xdr:twoCellAnchor>
    <xdr:from>
      <xdr:col>1</xdr:col>
      <xdr:colOff>0</xdr:colOff>
      <xdr:row>32</xdr:row>
      <xdr:rowOff>28575</xdr:rowOff>
    </xdr:from>
    <xdr:to>
      <xdr:col>71</xdr:col>
      <xdr:colOff>47625</xdr:colOff>
      <xdr:row>32</xdr:row>
      <xdr:rowOff>38100</xdr:rowOff>
    </xdr:to>
    <xdr:sp>
      <xdr:nvSpPr>
        <xdr:cNvPr id="3" name="直線コネクタ 17"/>
        <xdr:cNvSpPr>
          <a:spLocks/>
        </xdr:cNvSpPr>
      </xdr:nvSpPr>
      <xdr:spPr>
        <a:xfrm>
          <a:off x="95250" y="5410200"/>
          <a:ext cx="6715125" cy="9525"/>
        </a:xfrm>
        <a:prstGeom prst="line">
          <a:avLst/>
        </a:prstGeom>
        <a:noFill/>
        <a:ln w="88900" cmpd="tri">
          <a:solidFill>
            <a:srgbClr val="FF0000"/>
          </a:solidFill>
          <a:prstDash val="sysDash"/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66675</xdr:colOff>
      <xdr:row>7</xdr:row>
      <xdr:rowOff>209550</xdr:rowOff>
    </xdr:from>
    <xdr:to>
      <xdr:col>51</xdr:col>
      <xdr:colOff>38100</xdr:colOff>
      <xdr:row>8</xdr:row>
      <xdr:rowOff>419100</xdr:rowOff>
    </xdr:to>
    <xdr:sp>
      <xdr:nvSpPr>
        <xdr:cNvPr id="4" name="テキスト ボックス 18"/>
        <xdr:cNvSpPr txBox="1">
          <a:spLocks noChangeArrowheads="1"/>
        </xdr:cNvSpPr>
      </xdr:nvSpPr>
      <xdr:spPr>
        <a:xfrm>
          <a:off x="2733675" y="1876425"/>
          <a:ext cx="21621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令和　　　　年の総支給額です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所得額ではありません</a:t>
          </a:r>
        </a:p>
      </xdr:txBody>
    </xdr:sp>
    <xdr:clientData/>
  </xdr:twoCellAnchor>
  <xdr:twoCellAnchor>
    <xdr:from>
      <xdr:col>16</xdr:col>
      <xdr:colOff>76200</xdr:colOff>
      <xdr:row>7</xdr:row>
      <xdr:rowOff>190500</xdr:rowOff>
    </xdr:from>
    <xdr:to>
      <xdr:col>28</xdr:col>
      <xdr:colOff>57150</xdr:colOff>
      <xdr:row>9</xdr:row>
      <xdr:rowOff>180975</xdr:rowOff>
    </xdr:to>
    <xdr:sp>
      <xdr:nvSpPr>
        <xdr:cNvPr id="5" name="テキスト ボックス 15"/>
        <xdr:cNvSpPr txBox="1">
          <a:spLocks noChangeArrowheads="1"/>
        </xdr:cNvSpPr>
      </xdr:nvSpPr>
      <xdr:spPr>
        <a:xfrm>
          <a:off x="1600200" y="1857375"/>
          <a:ext cx="11239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　　　　年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年齢を入力して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tabSelected="1" zoomScalePageLayoutView="0" workbookViewId="0" topLeftCell="A10">
      <selection activeCell="I18" sqref="I18"/>
    </sheetView>
  </sheetViews>
  <sheetFormatPr defaultColWidth="9.00390625" defaultRowHeight="13.5"/>
  <sheetData>
    <row r="1" spans="1:26" ht="29.2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ht="29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6" ht="29.2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</row>
    <row r="4" spans="1:26" ht="29.2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</row>
    <row r="5" spans="1:26" ht="29.25" customHeight="1">
      <c r="A5" s="96"/>
      <c r="B5" s="97" t="s">
        <v>111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6"/>
    </row>
    <row r="6" spans="1:26" ht="29.25" customHeight="1">
      <c r="A6" s="96"/>
      <c r="B6" s="97" t="s">
        <v>79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6"/>
    </row>
    <row r="7" spans="1:26" ht="29.25" customHeight="1">
      <c r="A7" s="96"/>
      <c r="B7" s="97" t="s">
        <v>96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6"/>
    </row>
    <row r="8" spans="1:26" ht="29.25" customHeight="1">
      <c r="A8" s="96"/>
      <c r="B8" s="97" t="s">
        <v>97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6"/>
    </row>
    <row r="9" spans="1:26" ht="29.25" customHeight="1">
      <c r="A9" s="96"/>
      <c r="B9" s="97"/>
      <c r="C9" s="113" t="s">
        <v>98</v>
      </c>
      <c r="D9" s="113"/>
      <c r="E9" s="113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</row>
    <row r="10" spans="1:26" ht="29.25" customHeight="1">
      <c r="A10" s="96"/>
      <c r="B10" s="98"/>
      <c r="C10" s="113"/>
      <c r="D10" s="113"/>
      <c r="E10" s="113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</row>
    <row r="11" spans="1:26" ht="29.25" customHeight="1">
      <c r="A11" s="103" t="s">
        <v>87</v>
      </c>
      <c r="B11" s="99" t="s">
        <v>80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6"/>
    </row>
    <row r="12" spans="1:26" ht="29.25" customHeight="1">
      <c r="A12" s="103" t="s">
        <v>88</v>
      </c>
      <c r="B12" s="99" t="s">
        <v>82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6"/>
    </row>
    <row r="13" spans="1:25" ht="24" customHeight="1">
      <c r="A13" s="103" t="s">
        <v>89</v>
      </c>
      <c r="B13" s="114" t="s">
        <v>86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</row>
    <row r="14" spans="1:26" ht="29.25" customHeight="1">
      <c r="A14" s="103" t="s">
        <v>90</v>
      </c>
      <c r="B14" s="99" t="s">
        <v>81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6"/>
    </row>
    <row r="15" spans="1:26" ht="29.25" customHeight="1">
      <c r="A15" s="103" t="s">
        <v>91</v>
      </c>
      <c r="B15" s="100" t="s">
        <v>83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96"/>
    </row>
    <row r="16" spans="1:26" ht="29.25" customHeight="1">
      <c r="A16" s="103"/>
      <c r="B16" s="99" t="s">
        <v>84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6"/>
    </row>
    <row r="17" spans="1:26" ht="29.25" customHeight="1">
      <c r="A17" s="103"/>
      <c r="B17" s="99" t="s">
        <v>95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6"/>
    </row>
    <row r="18" spans="1:26" ht="29.25" customHeight="1">
      <c r="A18" s="103" t="s">
        <v>92</v>
      </c>
      <c r="B18" s="101" t="s">
        <v>100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96"/>
    </row>
    <row r="19" spans="1:26" ht="29.25" customHeight="1">
      <c r="A19" s="103" t="s">
        <v>93</v>
      </c>
      <c r="B19" s="99" t="s">
        <v>102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96"/>
    </row>
    <row r="20" spans="1:26" ht="29.25" customHeight="1">
      <c r="A20" s="103"/>
      <c r="B20" s="99" t="s">
        <v>85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96"/>
    </row>
    <row r="21" spans="1:25" ht="24" customHeight="1">
      <c r="A21" s="103" t="s">
        <v>94</v>
      </c>
      <c r="B21" s="114" t="s">
        <v>112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</row>
    <row r="22" spans="1:26" ht="29.25" customHeight="1">
      <c r="A22" s="96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6"/>
    </row>
  </sheetData>
  <sheetProtection/>
  <mergeCells count="3">
    <mergeCell ref="C9:E10"/>
    <mergeCell ref="B21:L21"/>
    <mergeCell ref="B13:L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E1:EC158"/>
  <sheetViews>
    <sheetView showGridLines="0" zoomScalePageLayoutView="0" workbookViewId="0" topLeftCell="A1">
      <selection activeCell="ET16" sqref="ET16"/>
    </sheetView>
  </sheetViews>
  <sheetFormatPr defaultColWidth="1.25" defaultRowHeight="6" customHeight="1"/>
  <cols>
    <col min="1" max="72" width="1.25" style="5" customWidth="1"/>
    <col min="73" max="73" width="0.6171875" style="5" customWidth="1"/>
    <col min="74" max="74" width="1.12109375" style="5" customWidth="1"/>
    <col min="75" max="75" width="1.4921875" style="5" hidden="1" customWidth="1"/>
    <col min="76" max="79" width="2.375" style="5" hidden="1" customWidth="1"/>
    <col min="80" max="86" width="1.625" style="5" hidden="1" customWidth="1"/>
    <col min="87" max="87" width="0.12890625" style="5" hidden="1" customWidth="1"/>
    <col min="88" max="88" width="15.875" style="5" hidden="1" customWidth="1"/>
    <col min="89" max="89" width="9.00390625" style="5" hidden="1" customWidth="1"/>
    <col min="90" max="90" width="5.25390625" style="5" hidden="1" customWidth="1"/>
    <col min="91" max="91" width="8.00390625" style="5" hidden="1" customWidth="1"/>
    <col min="92" max="92" width="5.25390625" style="5" hidden="1" customWidth="1"/>
    <col min="93" max="93" width="11.25390625" style="5" hidden="1" customWidth="1"/>
    <col min="94" max="94" width="16.25390625" style="5" hidden="1" customWidth="1"/>
    <col min="95" max="95" width="9.00390625" style="5" hidden="1" customWidth="1"/>
    <col min="96" max="96" width="5.25390625" style="5" hidden="1" customWidth="1"/>
    <col min="97" max="97" width="8.00390625" style="5" hidden="1" customWidth="1"/>
    <col min="98" max="98" width="5.25390625" style="5" hidden="1" customWidth="1"/>
    <col min="99" max="99" width="11.25390625" style="5" hidden="1" customWidth="1"/>
    <col min="100" max="100" width="3.125" style="5" hidden="1" customWidth="1"/>
    <col min="101" max="101" width="11.125" style="5" hidden="1" customWidth="1"/>
    <col min="102" max="102" width="5.25390625" style="5" hidden="1" customWidth="1"/>
    <col min="103" max="103" width="2.50390625" style="5" hidden="1" customWidth="1"/>
    <col min="104" max="104" width="13.125" style="5" hidden="1" customWidth="1"/>
    <col min="105" max="105" width="8.00390625" style="5" hidden="1" customWidth="1"/>
    <col min="106" max="106" width="8.375" style="60" hidden="1" customWidth="1"/>
    <col min="107" max="107" width="5.25390625" style="5" hidden="1" customWidth="1"/>
    <col min="108" max="108" width="13.125" style="5" hidden="1" customWidth="1"/>
    <col min="109" max="109" width="11.375" style="5" hidden="1" customWidth="1"/>
    <col min="110" max="110" width="0.12890625" style="5" hidden="1" customWidth="1"/>
    <col min="111" max="111" width="8.00390625" style="5" hidden="1" customWidth="1"/>
    <col min="112" max="112" width="11.375" style="5" hidden="1" customWidth="1"/>
    <col min="113" max="113" width="62.375" style="5" hidden="1" customWidth="1"/>
    <col min="114" max="114" width="57.25390625" style="5" hidden="1" customWidth="1"/>
    <col min="115" max="117" width="9.00390625" style="5" hidden="1" customWidth="1"/>
    <col min="118" max="119" width="7.125" style="5" hidden="1" customWidth="1"/>
    <col min="120" max="120" width="7.875" style="5" hidden="1" customWidth="1"/>
    <col min="121" max="123" width="9.00390625" style="5" hidden="1" customWidth="1"/>
    <col min="124" max="125" width="7.125" style="5" hidden="1" customWidth="1"/>
    <col min="126" max="126" width="7.875" style="5" hidden="1" customWidth="1"/>
    <col min="127" max="129" width="9.00390625" style="5" hidden="1" customWidth="1"/>
    <col min="130" max="131" width="7.125" style="5" hidden="1" customWidth="1"/>
    <col min="132" max="132" width="7.875" style="5" hidden="1" customWidth="1"/>
    <col min="133" max="133" width="0.5" style="5" hidden="1" customWidth="1"/>
    <col min="134" max="134" width="0" style="5" hidden="1" customWidth="1"/>
    <col min="135" max="16384" width="1.25" style="5" customWidth="1"/>
  </cols>
  <sheetData>
    <row r="1" spans="7:133" ht="18.75" customHeight="1">
      <c r="G1" s="107" t="s">
        <v>99</v>
      </c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CD1" s="124" t="s">
        <v>74</v>
      </c>
      <c r="CE1" s="125"/>
      <c r="CF1" s="125"/>
      <c r="CG1" s="125"/>
      <c r="CH1" s="125"/>
      <c r="CI1" s="125"/>
      <c r="CJ1" s="125"/>
      <c r="CK1" s="125"/>
      <c r="CL1" s="125"/>
      <c r="CM1" s="125"/>
      <c r="DB1" s="5"/>
      <c r="DG1" s="62" t="s">
        <v>66</v>
      </c>
      <c r="DH1" s="63" t="s">
        <v>67</v>
      </c>
      <c r="EA1" s="171" t="s">
        <v>75</v>
      </c>
      <c r="EB1" s="171"/>
      <c r="EC1" s="172"/>
    </row>
    <row r="2" spans="11:133" ht="18.75" customHeight="1">
      <c r="K2" s="121" t="s">
        <v>103</v>
      </c>
      <c r="L2" s="122"/>
      <c r="M2" s="122"/>
      <c r="N2" s="122"/>
      <c r="O2" s="122"/>
      <c r="P2" s="178">
        <v>6</v>
      </c>
      <c r="Q2" s="178"/>
      <c r="R2" s="178"/>
      <c r="S2" s="178"/>
      <c r="T2" s="178"/>
      <c r="U2" s="122" t="s">
        <v>65</v>
      </c>
      <c r="V2" s="122"/>
      <c r="W2" s="122"/>
      <c r="X2" s="122"/>
      <c r="Y2" s="139"/>
      <c r="CD2" s="72"/>
      <c r="DB2" s="5"/>
      <c r="DG2" s="64">
        <v>1</v>
      </c>
      <c r="DH2" s="68">
        <v>6</v>
      </c>
      <c r="DI2" s="67" t="s">
        <v>71</v>
      </c>
      <c r="DJ2" s="71"/>
      <c r="EC2" s="73"/>
    </row>
    <row r="3" spans="9:133" ht="18.75" customHeight="1">
      <c r="I3" s="185" t="str">
        <f>IF(P2="","",VLOOKUP(P2,$DI$9:$EB$15,2,FALSE))</f>
        <v>令和6年4月1日～令和7年3月31日の12か月分を計算します</v>
      </c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21"/>
      <c r="BY3" s="21"/>
      <c r="BZ3" s="21"/>
      <c r="CA3" s="21"/>
      <c r="CB3" s="21"/>
      <c r="CC3" s="21"/>
      <c r="CD3" s="74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DB3" s="5"/>
      <c r="DG3" s="64">
        <v>2</v>
      </c>
      <c r="DH3" s="69">
        <f>DH2-1</f>
        <v>5</v>
      </c>
      <c r="DI3" s="70" t="s">
        <v>76</v>
      </c>
      <c r="DJ3" s="71"/>
      <c r="EC3" s="73"/>
    </row>
    <row r="4" spans="7:114" ht="18.75" customHeight="1">
      <c r="G4" s="107" t="s">
        <v>70</v>
      </c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DB4" s="5"/>
      <c r="DG4" s="64">
        <v>3</v>
      </c>
      <c r="DH4" s="200" t="s">
        <v>72</v>
      </c>
      <c r="DI4" s="201"/>
      <c r="DJ4" s="201"/>
    </row>
    <row r="5" spans="11:112" ht="18.75" customHeight="1">
      <c r="K5" s="223">
        <v>1</v>
      </c>
      <c r="L5" s="178"/>
      <c r="M5" s="178"/>
      <c r="N5" s="178"/>
      <c r="O5" s="178"/>
      <c r="P5" s="122" t="s">
        <v>14</v>
      </c>
      <c r="Q5" s="122"/>
      <c r="R5" s="139"/>
      <c r="U5" s="123" t="str">
        <f>IF(K5="","","ピンクで塗られた部分をすべて入力してください")</f>
        <v>ピンクで塗られた部分をすべて入力してください</v>
      </c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DB5" s="5"/>
      <c r="DG5" s="64">
        <v>4</v>
      </c>
      <c r="DH5" s="60"/>
    </row>
    <row r="6" spans="10:112" ht="18.75" customHeight="1"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123" t="str">
        <f>IF(K5="","","収入・所得等がない場合は「 ０ （ゼロ）」を入力してください")</f>
        <v>収入・所得等がない場合は「 ０ （ゼロ）」を入力してください</v>
      </c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DB6" s="5"/>
      <c r="DG6" s="64">
        <v>5</v>
      </c>
      <c r="DH6" s="60"/>
    </row>
    <row r="7" spans="10:132" ht="18.75" customHeight="1"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DB7" s="5"/>
      <c r="DG7" s="64">
        <v>6</v>
      </c>
      <c r="DI7" s="187"/>
      <c r="DJ7" s="56"/>
      <c r="DK7" s="184" t="s">
        <v>3</v>
      </c>
      <c r="DL7" s="173"/>
      <c r="DM7" s="173"/>
      <c r="DN7" s="173"/>
      <c r="DO7" s="173"/>
      <c r="DP7" s="173"/>
      <c r="DQ7" s="173" t="s">
        <v>30</v>
      </c>
      <c r="DR7" s="173"/>
      <c r="DS7" s="173"/>
      <c r="DT7" s="173"/>
      <c r="DU7" s="173"/>
      <c r="DV7" s="173"/>
      <c r="DW7" s="173" t="s">
        <v>4</v>
      </c>
      <c r="DX7" s="173"/>
      <c r="DY7" s="173"/>
      <c r="DZ7" s="173"/>
      <c r="EA7" s="173"/>
      <c r="EB7" s="173"/>
    </row>
    <row r="8" spans="9:132" ht="18" customHeight="1" thickBot="1">
      <c r="I8" s="189">
        <f>IF(OR(K5="",BX10-BY10=0),"",BX10-BY10)</f>
        <v>4</v>
      </c>
      <c r="J8" s="189"/>
      <c r="K8" s="189"/>
      <c r="L8" s="189"/>
      <c r="M8" s="189"/>
      <c r="N8" s="189"/>
      <c r="O8" s="189"/>
      <c r="P8" s="189"/>
      <c r="Q8" s="189"/>
      <c r="R8" s="126" t="str">
        <f>IF($K$5="","","↓")</f>
        <v>↓</v>
      </c>
      <c r="S8" s="126"/>
      <c r="T8" s="126"/>
      <c r="U8" s="126"/>
      <c r="V8" s="126"/>
      <c r="W8" s="126"/>
      <c r="X8" s="126"/>
      <c r="Y8" s="126"/>
      <c r="Z8" s="126"/>
      <c r="AA8" s="126"/>
      <c r="AB8" s="126" t="str">
        <f>IF($K$5="","","↓")</f>
        <v>↓</v>
      </c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 t="str">
        <f>IF($K$5="","","↓")</f>
        <v>↓</v>
      </c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 t="str">
        <f>IF($K$5="","","↓")</f>
        <v>↓</v>
      </c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DB8" s="5"/>
      <c r="DG8" s="64">
        <v>7</v>
      </c>
      <c r="DH8" s="61"/>
      <c r="DI8" s="188"/>
      <c r="DJ8" s="57"/>
      <c r="DK8" s="54" t="s">
        <v>15</v>
      </c>
      <c r="DL8" s="15" t="s">
        <v>16</v>
      </c>
      <c r="DM8" s="15" t="s">
        <v>17</v>
      </c>
      <c r="DN8" s="15" t="s">
        <v>1</v>
      </c>
      <c r="DO8" s="15" t="s">
        <v>2</v>
      </c>
      <c r="DP8" s="15" t="s">
        <v>18</v>
      </c>
      <c r="DQ8" s="15" t="s">
        <v>15</v>
      </c>
      <c r="DR8" s="15" t="s">
        <v>16</v>
      </c>
      <c r="DS8" s="15" t="s">
        <v>17</v>
      </c>
      <c r="DT8" s="15" t="s">
        <v>1</v>
      </c>
      <c r="DU8" s="15" t="s">
        <v>2</v>
      </c>
      <c r="DV8" s="15" t="s">
        <v>18</v>
      </c>
      <c r="DW8" s="15" t="s">
        <v>15</v>
      </c>
      <c r="DX8" s="15" t="s">
        <v>16</v>
      </c>
      <c r="DY8" s="15" t="s">
        <v>17</v>
      </c>
      <c r="DZ8" s="15" t="s">
        <v>1</v>
      </c>
      <c r="EA8" s="15" t="s">
        <v>2</v>
      </c>
      <c r="EB8" s="15" t="s">
        <v>18</v>
      </c>
    </row>
    <row r="9" spans="9:132" ht="40.5" customHeight="1" thickBot="1">
      <c r="I9" s="190" t="s">
        <v>28</v>
      </c>
      <c r="J9" s="191"/>
      <c r="K9" s="191"/>
      <c r="L9" s="191"/>
      <c r="M9" s="191"/>
      <c r="N9" s="191"/>
      <c r="O9" s="191"/>
      <c r="P9" s="191"/>
      <c r="Q9" s="192"/>
      <c r="R9" s="350">
        <f>P2</f>
        <v>6</v>
      </c>
      <c r="S9" s="351"/>
      <c r="T9" s="351"/>
      <c r="U9" s="351"/>
      <c r="V9" s="351"/>
      <c r="W9" s="351"/>
      <c r="X9" s="351"/>
      <c r="Y9" s="351"/>
      <c r="Z9" s="351"/>
      <c r="AA9" s="352"/>
      <c r="AB9" s="344">
        <f>IF(P2="","",P2-1)</f>
        <v>5</v>
      </c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AR9" s="345"/>
      <c r="AS9" s="345"/>
      <c r="AT9" s="345"/>
      <c r="AU9" s="345"/>
      <c r="AV9" s="345"/>
      <c r="AW9" s="345"/>
      <c r="AX9" s="345"/>
      <c r="AY9" s="346"/>
      <c r="AZ9" s="339" t="s">
        <v>61</v>
      </c>
      <c r="BA9" s="339"/>
      <c r="BB9" s="339"/>
      <c r="BC9" s="339"/>
      <c r="BD9" s="339"/>
      <c r="BE9" s="339"/>
      <c r="BF9" s="339"/>
      <c r="BG9" s="339"/>
      <c r="BH9" s="339"/>
      <c r="BI9" s="339"/>
      <c r="BJ9" s="339"/>
      <c r="BK9" s="340"/>
      <c r="BL9" s="341"/>
      <c r="BM9" s="341"/>
      <c r="BN9" s="341"/>
      <c r="BO9" s="341"/>
      <c r="BP9" s="341"/>
      <c r="BQ9" s="341"/>
      <c r="BR9" s="341"/>
      <c r="BS9" s="341"/>
      <c r="BT9" s="341"/>
      <c r="BU9" s="341"/>
      <c r="BV9" s="341"/>
      <c r="BW9" s="341"/>
      <c r="CP9" s="16" t="s">
        <v>31</v>
      </c>
      <c r="CQ9" s="16"/>
      <c r="CR9" s="16"/>
      <c r="CS9" s="16"/>
      <c r="CT9" s="16"/>
      <c r="CU9" s="16"/>
      <c r="CV9" s="16"/>
      <c r="CW9" s="16"/>
      <c r="CX9" s="16"/>
      <c r="CY9" s="16"/>
      <c r="CZ9" s="16"/>
      <c r="DB9" s="16" t="s">
        <v>4</v>
      </c>
      <c r="DC9" s="16"/>
      <c r="DD9" s="16"/>
      <c r="DE9" s="16"/>
      <c r="DH9" s="61"/>
      <c r="DI9" s="55"/>
      <c r="DJ9" s="58"/>
      <c r="DK9" s="15"/>
      <c r="DL9" s="105"/>
      <c r="DM9" s="105"/>
      <c r="DN9" s="106"/>
      <c r="DO9" s="106"/>
      <c r="DP9" s="106"/>
      <c r="DQ9" s="15"/>
      <c r="DR9" s="105"/>
      <c r="DS9" s="105"/>
      <c r="DT9" s="106"/>
      <c r="DU9" s="106"/>
      <c r="DV9" s="106"/>
      <c r="DW9" s="15"/>
      <c r="DX9" s="105"/>
      <c r="DY9" s="105"/>
      <c r="DZ9" s="106"/>
      <c r="EA9" s="106"/>
      <c r="EB9" s="106"/>
    </row>
    <row r="10" spans="9:132" ht="18" customHeight="1" thickBot="1">
      <c r="I10" s="193"/>
      <c r="J10" s="194"/>
      <c r="K10" s="194"/>
      <c r="L10" s="194"/>
      <c r="M10" s="194"/>
      <c r="N10" s="194"/>
      <c r="O10" s="194"/>
      <c r="P10" s="194"/>
      <c r="Q10" s="195"/>
      <c r="R10" s="347" t="s">
        <v>73</v>
      </c>
      <c r="S10" s="348"/>
      <c r="T10" s="348"/>
      <c r="U10" s="348"/>
      <c r="V10" s="348"/>
      <c r="W10" s="348"/>
      <c r="X10" s="348"/>
      <c r="Y10" s="348"/>
      <c r="Z10" s="348"/>
      <c r="AA10" s="349"/>
      <c r="AB10" s="335" t="s">
        <v>11</v>
      </c>
      <c r="AC10" s="335"/>
      <c r="AD10" s="335"/>
      <c r="AE10" s="335"/>
      <c r="AF10" s="335"/>
      <c r="AG10" s="335"/>
      <c r="AH10" s="335"/>
      <c r="AI10" s="335"/>
      <c r="AJ10" s="335"/>
      <c r="AK10" s="335"/>
      <c r="AL10" s="335"/>
      <c r="AM10" s="335"/>
      <c r="AN10" s="335" t="s">
        <v>12</v>
      </c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6" t="s">
        <v>29</v>
      </c>
      <c r="BA10" s="336"/>
      <c r="BB10" s="336"/>
      <c r="BC10" s="336"/>
      <c r="BD10" s="336"/>
      <c r="BE10" s="336"/>
      <c r="BF10" s="336"/>
      <c r="BG10" s="336"/>
      <c r="BH10" s="336"/>
      <c r="BI10" s="336"/>
      <c r="BJ10" s="336"/>
      <c r="BK10" s="337"/>
      <c r="BL10" s="343"/>
      <c r="BM10" s="343"/>
      <c r="BN10" s="343"/>
      <c r="BO10" s="343"/>
      <c r="BP10" s="343"/>
      <c r="BQ10" s="343"/>
      <c r="BR10" s="343"/>
      <c r="BS10" s="343"/>
      <c r="BT10" s="343"/>
      <c r="BU10" s="343"/>
      <c r="BV10" s="343"/>
      <c r="BW10" s="343"/>
      <c r="BX10" s="5">
        <f>K5*4</f>
        <v>4</v>
      </c>
      <c r="BY10" s="5">
        <f>SUM(BY11:BY24)</f>
        <v>0</v>
      </c>
      <c r="CA10" s="5">
        <f>SUM(CA11:CA23)</f>
        <v>0</v>
      </c>
      <c r="CP10" s="3"/>
      <c r="CQ10" s="17" t="s">
        <v>19</v>
      </c>
      <c r="CR10" s="13" t="s">
        <v>23</v>
      </c>
      <c r="CS10" s="1" t="s">
        <v>20</v>
      </c>
      <c r="CT10" s="13" t="s">
        <v>23</v>
      </c>
      <c r="CU10" s="2" t="s">
        <v>13</v>
      </c>
      <c r="CV10" s="14" t="s">
        <v>24</v>
      </c>
      <c r="CW10" s="111" t="s">
        <v>105</v>
      </c>
      <c r="CX10" s="4" t="s">
        <v>23</v>
      </c>
      <c r="CY10" s="4"/>
      <c r="CZ10" s="2" t="s">
        <v>21</v>
      </c>
      <c r="DB10" s="3"/>
      <c r="DC10" s="4" t="s">
        <v>23</v>
      </c>
      <c r="DD10" s="2" t="s">
        <v>21</v>
      </c>
      <c r="DE10" s="2" t="s">
        <v>25</v>
      </c>
      <c r="DH10" s="61"/>
      <c r="DI10" s="110">
        <v>2</v>
      </c>
      <c r="DJ10" s="58" t="s">
        <v>104</v>
      </c>
      <c r="DK10" s="15">
        <v>330000</v>
      </c>
      <c r="DL10" s="105">
        <v>0.058</v>
      </c>
      <c r="DM10" s="105">
        <v>0</v>
      </c>
      <c r="DN10" s="106">
        <v>21000</v>
      </c>
      <c r="DO10" s="106">
        <v>15000</v>
      </c>
      <c r="DP10" s="106">
        <v>630000</v>
      </c>
      <c r="DQ10" s="15">
        <v>330000</v>
      </c>
      <c r="DR10" s="105">
        <v>0.022</v>
      </c>
      <c r="DS10" s="105">
        <v>0</v>
      </c>
      <c r="DT10" s="106">
        <v>7600</v>
      </c>
      <c r="DU10" s="106">
        <v>6600</v>
      </c>
      <c r="DV10" s="106">
        <v>190000</v>
      </c>
      <c r="DW10" s="15">
        <v>330000</v>
      </c>
      <c r="DX10" s="105">
        <v>0.019</v>
      </c>
      <c r="DY10" s="105">
        <v>0</v>
      </c>
      <c r="DZ10" s="106">
        <v>9000</v>
      </c>
      <c r="EA10" s="106">
        <v>4900</v>
      </c>
      <c r="EB10" s="106">
        <v>170000</v>
      </c>
    </row>
    <row r="11" spans="9:132" ht="12" customHeight="1" thickBot="1">
      <c r="I11" s="224" t="s">
        <v>32</v>
      </c>
      <c r="J11" s="225"/>
      <c r="K11" s="225"/>
      <c r="L11" s="225"/>
      <c r="M11" s="225"/>
      <c r="N11" s="225"/>
      <c r="O11" s="225"/>
      <c r="P11" s="225"/>
      <c r="Q11" s="226"/>
      <c r="R11" s="196"/>
      <c r="S11" s="197"/>
      <c r="T11" s="197"/>
      <c r="U11" s="197"/>
      <c r="V11" s="197"/>
      <c r="W11" s="197"/>
      <c r="X11" s="197"/>
      <c r="Y11" s="197"/>
      <c r="Z11" s="183" t="s">
        <v>26</v>
      </c>
      <c r="AA11" s="183"/>
      <c r="AB11" s="239"/>
      <c r="AC11" s="240"/>
      <c r="AD11" s="240"/>
      <c r="AE11" s="240"/>
      <c r="AF11" s="240"/>
      <c r="AG11" s="240"/>
      <c r="AH11" s="240"/>
      <c r="AI11" s="240"/>
      <c r="AJ11" s="240"/>
      <c r="AK11" s="240"/>
      <c r="AL11" s="183" t="s">
        <v>0</v>
      </c>
      <c r="AM11" s="183"/>
      <c r="AN11" s="239"/>
      <c r="AO11" s="240"/>
      <c r="AP11" s="240"/>
      <c r="AQ11" s="240"/>
      <c r="AR11" s="240"/>
      <c r="AS11" s="240"/>
      <c r="AT11" s="240"/>
      <c r="AU11" s="240"/>
      <c r="AV11" s="240"/>
      <c r="AW11" s="240"/>
      <c r="AX11" s="183" t="s">
        <v>0</v>
      </c>
      <c r="AY11" s="183"/>
      <c r="AZ11" s="239"/>
      <c r="BA11" s="240"/>
      <c r="BB11" s="240"/>
      <c r="BC11" s="240"/>
      <c r="BD11" s="240"/>
      <c r="BE11" s="240"/>
      <c r="BF11" s="240"/>
      <c r="BG11" s="240"/>
      <c r="BH11" s="240"/>
      <c r="BI11" s="240"/>
      <c r="BJ11" s="183" t="s">
        <v>0</v>
      </c>
      <c r="BK11" s="272"/>
      <c r="BL11" s="292"/>
      <c r="BM11" s="292"/>
      <c r="BN11" s="292"/>
      <c r="BO11" s="292"/>
      <c r="BP11" s="292"/>
      <c r="BQ11" s="292"/>
      <c r="BR11" s="292"/>
      <c r="BS11" s="292"/>
      <c r="BT11" s="292"/>
      <c r="BU11" s="292"/>
      <c r="BV11" s="273"/>
      <c r="BW11" s="273"/>
      <c r="BX11" s="5">
        <v>1</v>
      </c>
      <c r="BY11" s="5">
        <f>IF(BX11&lt;=$K$5,COUNTA(R11,AB11,AN11,AZ11,BL11),0)</f>
        <v>0</v>
      </c>
      <c r="BZ11" s="5">
        <f>COUNTA(R11,AB11,AN11,AZ11,BL11)</f>
        <v>0</v>
      </c>
      <c r="CA11" s="5">
        <f>IF(AND($K$5&lt;BX11,BZ11&gt;=1),1,0)</f>
        <v>0</v>
      </c>
      <c r="CP11" s="262" t="s">
        <v>5</v>
      </c>
      <c r="CQ11" s="18">
        <f>IF(AB11&lt;=550999,0,IF(AB11&lt;=1618999,AB11-550000,IF(AB11&lt;=1619999,1069000,IF(AB11&lt;=1621999,1070000,IF(AB11&lt;=1623999,1072000,IF(AB11&lt;=1627999,1074000,IF(AB11&lt;=1799999,ROUNDDOWN(AB11/4,-3)*4*0.6+100000,)))))))</f>
        <v>0</v>
      </c>
      <c r="CR11" s="264">
        <f>MAX(CQ11,CQ12)</f>
        <v>0</v>
      </c>
      <c r="CS11" s="18">
        <f>IF(AN11&lt;=600000,0,IF(AN11&lt;=1299999,AN11-600000,IF(AN11&lt;=4099999,AN11*0.75-275000,IF(AN11&lt;=7699999,AN11*0.85-685000,IF(AN11&lt;=9999999,AN11*0.95-1455000,IF(AN11&gt;=10000000,AN11-1955000))))))</f>
        <v>0</v>
      </c>
      <c r="CT11" s="264">
        <f>IF(R11&lt;=64,CS11,CS12)</f>
        <v>0</v>
      </c>
      <c r="CU11" s="176">
        <f>AZ11</f>
        <v>0</v>
      </c>
      <c r="CV11" s="264">
        <f>CR11+CT11+CU11</f>
        <v>0</v>
      </c>
      <c r="CW11" s="267">
        <f>CV11-('計算ｼｰﾄ'!$DK$11)</f>
        <v>-430000</v>
      </c>
      <c r="CX11" s="248">
        <f>IF(CW11&lt;0,"",CW11)</f>
      </c>
      <c r="CY11" s="84">
        <f>IF(CX11="",0,CX11*$AF$48)</f>
        <v>0</v>
      </c>
      <c r="CZ11" s="248">
        <f>BL11</f>
        <v>0</v>
      </c>
      <c r="DB11" s="262" t="s">
        <v>5</v>
      </c>
      <c r="DC11" s="248">
        <f>IF(AND(R11&gt;=40,R11&lt;65),(CX11),"")</f>
      </c>
      <c r="DD11" s="248">
        <f>IF(AND(R11&gt;=40,R11&lt;65),(CZ11),"")</f>
      </c>
      <c r="DE11" s="269">
        <f>IF(AND(R11&gt;=40,R11&lt;65),1,0)</f>
        <v>0</v>
      </c>
      <c r="DH11" s="61"/>
      <c r="DI11" s="110">
        <v>3</v>
      </c>
      <c r="DJ11" s="58" t="s">
        <v>107</v>
      </c>
      <c r="DK11" s="15">
        <v>430000</v>
      </c>
      <c r="DL11" s="105">
        <v>0.058</v>
      </c>
      <c r="DM11" s="105">
        <v>0</v>
      </c>
      <c r="DN11" s="106">
        <v>21000</v>
      </c>
      <c r="DO11" s="106">
        <v>15000</v>
      </c>
      <c r="DP11" s="106">
        <v>630000</v>
      </c>
      <c r="DQ11" s="15">
        <v>430000</v>
      </c>
      <c r="DR11" s="105">
        <v>0.022</v>
      </c>
      <c r="DS11" s="105">
        <v>0</v>
      </c>
      <c r="DT11" s="106">
        <v>7600</v>
      </c>
      <c r="DU11" s="106">
        <v>6600</v>
      </c>
      <c r="DV11" s="106">
        <v>190000</v>
      </c>
      <c r="DW11" s="15">
        <v>430000</v>
      </c>
      <c r="DX11" s="105">
        <v>0.019</v>
      </c>
      <c r="DY11" s="105">
        <v>0</v>
      </c>
      <c r="DZ11" s="106">
        <v>9000</v>
      </c>
      <c r="EA11" s="106">
        <v>4900</v>
      </c>
      <c r="EB11" s="106">
        <v>170000</v>
      </c>
    </row>
    <row r="12" spans="9:132" ht="12" customHeight="1" thickBot="1">
      <c r="I12" s="224"/>
      <c r="J12" s="225"/>
      <c r="K12" s="225"/>
      <c r="L12" s="225"/>
      <c r="M12" s="225"/>
      <c r="N12" s="225"/>
      <c r="O12" s="225"/>
      <c r="P12" s="225"/>
      <c r="Q12" s="226"/>
      <c r="R12" s="196"/>
      <c r="S12" s="197"/>
      <c r="T12" s="197"/>
      <c r="U12" s="197"/>
      <c r="V12" s="197"/>
      <c r="W12" s="197"/>
      <c r="X12" s="197"/>
      <c r="Y12" s="197"/>
      <c r="Z12" s="183"/>
      <c r="AA12" s="183"/>
      <c r="AB12" s="239"/>
      <c r="AC12" s="240"/>
      <c r="AD12" s="240"/>
      <c r="AE12" s="240"/>
      <c r="AF12" s="240"/>
      <c r="AG12" s="240"/>
      <c r="AH12" s="240"/>
      <c r="AI12" s="240"/>
      <c r="AJ12" s="240"/>
      <c r="AK12" s="240"/>
      <c r="AL12" s="183"/>
      <c r="AM12" s="183"/>
      <c r="AN12" s="239"/>
      <c r="AO12" s="240"/>
      <c r="AP12" s="240"/>
      <c r="AQ12" s="240"/>
      <c r="AR12" s="240"/>
      <c r="AS12" s="240"/>
      <c r="AT12" s="240"/>
      <c r="AU12" s="240"/>
      <c r="AV12" s="240"/>
      <c r="AW12" s="240"/>
      <c r="AX12" s="183"/>
      <c r="AY12" s="183"/>
      <c r="AZ12" s="239"/>
      <c r="BA12" s="240"/>
      <c r="BB12" s="240"/>
      <c r="BC12" s="240"/>
      <c r="BD12" s="240"/>
      <c r="BE12" s="240"/>
      <c r="BF12" s="240"/>
      <c r="BG12" s="240"/>
      <c r="BH12" s="240"/>
      <c r="BI12" s="240"/>
      <c r="BJ12" s="183"/>
      <c r="BK12" s="272"/>
      <c r="BL12" s="292"/>
      <c r="BM12" s="292"/>
      <c r="BN12" s="292"/>
      <c r="BO12" s="292"/>
      <c r="BP12" s="292"/>
      <c r="BQ12" s="292"/>
      <c r="BR12" s="292"/>
      <c r="BS12" s="292"/>
      <c r="BT12" s="292"/>
      <c r="BU12" s="292"/>
      <c r="BV12" s="273"/>
      <c r="BW12" s="273"/>
      <c r="CP12" s="263"/>
      <c r="CQ12" s="20">
        <f>IF(AB11&lt;=1799999,0,(IF(AB11&lt;=3599999,ROUNDDOWN(AB11/4,-3)*4*0.7-80000,IF(AB11&lt;=6599999,ROUNDDOWN(AB11/4,-3)*4*0.8-440000,IF(AB11&lt;=8499999,AB11*0.9-1100000,IF(AB11&gt;=8500000,AB11-1950000,))))))</f>
        <v>0</v>
      </c>
      <c r="CR12" s="265"/>
      <c r="CS12" s="20">
        <f>IF(AN11&lt;=1100000,0,IF(AN11&lt;=3299999,AN11-1100000,IF(AN11&lt;=4099999,AN11*0.75-275000,IF(AN11&lt;=7699999,AN11*0.85-685000,IF(AN11&lt;=9999999,AN11*0.95-1455000,IF(AN11&gt;=1000000,AN11-1955000))))))</f>
        <v>0</v>
      </c>
      <c r="CT12" s="265"/>
      <c r="CU12" s="177"/>
      <c r="CV12" s="265"/>
      <c r="CW12" s="249"/>
      <c r="CX12" s="249"/>
      <c r="CY12" s="79">
        <f>IF(CX11="",0,CX11*$AU$48)</f>
        <v>0</v>
      </c>
      <c r="CZ12" s="249"/>
      <c r="DB12" s="263"/>
      <c r="DC12" s="249"/>
      <c r="DD12" s="249"/>
      <c r="DE12" s="269"/>
      <c r="DH12" s="61"/>
      <c r="DI12" s="110">
        <v>4</v>
      </c>
      <c r="DJ12" s="58" t="s">
        <v>108</v>
      </c>
      <c r="DK12" s="15">
        <v>430000</v>
      </c>
      <c r="DL12" s="105">
        <v>0.058</v>
      </c>
      <c r="DM12" s="105">
        <v>0</v>
      </c>
      <c r="DN12" s="106">
        <v>21000</v>
      </c>
      <c r="DO12" s="106">
        <v>15000</v>
      </c>
      <c r="DP12" s="106">
        <v>650000</v>
      </c>
      <c r="DQ12" s="15">
        <v>430000</v>
      </c>
      <c r="DR12" s="105">
        <v>0.022</v>
      </c>
      <c r="DS12" s="105">
        <v>0</v>
      </c>
      <c r="DT12" s="106">
        <v>7600</v>
      </c>
      <c r="DU12" s="106">
        <v>6600</v>
      </c>
      <c r="DV12" s="106">
        <v>200000</v>
      </c>
      <c r="DW12" s="15">
        <v>430000</v>
      </c>
      <c r="DX12" s="105">
        <v>0.019</v>
      </c>
      <c r="DY12" s="105">
        <v>0</v>
      </c>
      <c r="DZ12" s="106">
        <v>9000</v>
      </c>
      <c r="EA12" s="106">
        <v>4900</v>
      </c>
      <c r="EB12" s="106">
        <v>170000</v>
      </c>
    </row>
    <row r="13" spans="9:132" ht="12" customHeight="1" thickBot="1">
      <c r="I13" s="224" t="s">
        <v>33</v>
      </c>
      <c r="J13" s="225"/>
      <c r="K13" s="225"/>
      <c r="L13" s="225"/>
      <c r="M13" s="225"/>
      <c r="N13" s="225"/>
      <c r="O13" s="225"/>
      <c r="P13" s="225"/>
      <c r="Q13" s="226"/>
      <c r="R13" s="196"/>
      <c r="S13" s="197"/>
      <c r="T13" s="197"/>
      <c r="U13" s="197"/>
      <c r="V13" s="197"/>
      <c r="W13" s="197"/>
      <c r="X13" s="197"/>
      <c r="Y13" s="197"/>
      <c r="Z13" s="183" t="s">
        <v>26</v>
      </c>
      <c r="AA13" s="183"/>
      <c r="AB13" s="239"/>
      <c r="AC13" s="240"/>
      <c r="AD13" s="240"/>
      <c r="AE13" s="240"/>
      <c r="AF13" s="240"/>
      <c r="AG13" s="240"/>
      <c r="AH13" s="240"/>
      <c r="AI13" s="240"/>
      <c r="AJ13" s="240"/>
      <c r="AK13" s="240"/>
      <c r="AL13" s="183" t="s">
        <v>0</v>
      </c>
      <c r="AM13" s="183"/>
      <c r="AN13" s="239"/>
      <c r="AO13" s="240"/>
      <c r="AP13" s="240"/>
      <c r="AQ13" s="240"/>
      <c r="AR13" s="240"/>
      <c r="AS13" s="240"/>
      <c r="AT13" s="240"/>
      <c r="AU13" s="240"/>
      <c r="AV13" s="240"/>
      <c r="AW13" s="240"/>
      <c r="AX13" s="183" t="s">
        <v>0</v>
      </c>
      <c r="AY13" s="183"/>
      <c r="AZ13" s="239"/>
      <c r="BA13" s="240"/>
      <c r="BB13" s="240"/>
      <c r="BC13" s="240"/>
      <c r="BD13" s="240"/>
      <c r="BE13" s="240"/>
      <c r="BF13" s="240"/>
      <c r="BG13" s="240"/>
      <c r="BH13" s="240"/>
      <c r="BI13" s="240"/>
      <c r="BJ13" s="183" t="s">
        <v>0</v>
      </c>
      <c r="BK13" s="272"/>
      <c r="BL13" s="292"/>
      <c r="BM13" s="292"/>
      <c r="BN13" s="292"/>
      <c r="BO13" s="292"/>
      <c r="BP13" s="292"/>
      <c r="BQ13" s="292"/>
      <c r="BR13" s="292"/>
      <c r="BS13" s="292"/>
      <c r="BT13" s="292"/>
      <c r="BU13" s="292"/>
      <c r="BV13" s="273"/>
      <c r="BW13" s="273"/>
      <c r="BX13" s="5">
        <v>2</v>
      </c>
      <c r="BY13" s="5">
        <f>IF(BX13&lt;=$K$5,COUNTA(R13,AB13,AN13,AZ13,BL13),0)</f>
        <v>0</v>
      </c>
      <c r="BZ13" s="5">
        <f>COUNTA(R13,AB13,AN13,AZ13,BL13)</f>
        <v>0</v>
      </c>
      <c r="CA13" s="5">
        <f>IF(AND($K$5&lt;BX13,BZ13&gt;=1),1,0)</f>
        <v>0</v>
      </c>
      <c r="CP13" s="262" t="s">
        <v>6</v>
      </c>
      <c r="CQ13" s="18">
        <f>IF(AB13&lt;=550999,0,IF(AB13&lt;=1618999,AB13-550000,IF(AB13&lt;=1619999,1069000,IF(AB13&lt;=1621999,1070000,IF(AB13&lt;=1623999,1072000,IF(AB13&lt;=1627999,1074000,IF(AB13&lt;=1799999,ROUNDDOWN(AB13/4,-3)*4*0.6+100000,)))))))</f>
        <v>0</v>
      </c>
      <c r="CR13" s="264">
        <f>MAX(CQ13,CQ14)</f>
        <v>0</v>
      </c>
      <c r="CS13" s="18">
        <f>IF(AN13&lt;=600000,0,IF(AN13&lt;=1299999,AN13-600000,IF(AN13&lt;=4099999,AN13*0.75-275000,IF(AN13&lt;=7699999,AN13*0.85-685000,IF(AN13&lt;=9999999,AN13*0.95-1455000,IF(AN13&gt;=10000000,AN13-1955000))))))</f>
        <v>0</v>
      </c>
      <c r="CT13" s="264">
        <f>IF(R13&lt;=64,CS13,CS14)</f>
        <v>0</v>
      </c>
      <c r="CU13" s="176">
        <f>AZ13</f>
        <v>0</v>
      </c>
      <c r="CV13" s="264">
        <f>CR13+CT13+CU13</f>
        <v>0</v>
      </c>
      <c r="CW13" s="267">
        <f>CV13-('計算ｼｰﾄ'!$DK$11)</f>
        <v>-430000</v>
      </c>
      <c r="CX13" s="248">
        <f>IF(CW13&lt;0,"",CW13)</f>
      </c>
      <c r="CY13" s="78">
        <f>IF(CX13="",0,CX13*$AF$48)</f>
        <v>0</v>
      </c>
      <c r="CZ13" s="248">
        <f>BL13</f>
        <v>0</v>
      </c>
      <c r="DB13" s="262" t="s">
        <v>6</v>
      </c>
      <c r="DC13" s="248">
        <f>IF(AND(R13&gt;=40,R13&lt;65),(CX13),"")</f>
      </c>
      <c r="DD13" s="248">
        <f>IF(AND(R13&gt;=40,R13&lt;65),(CZ13),"")</f>
      </c>
      <c r="DE13" s="269">
        <f>IF(AND(R13&gt;=40,R13&lt;65),1,0)</f>
        <v>0</v>
      </c>
      <c r="DH13" s="61"/>
      <c r="DI13" s="110">
        <v>5</v>
      </c>
      <c r="DJ13" s="58" t="s">
        <v>109</v>
      </c>
      <c r="DK13" s="15">
        <v>430000</v>
      </c>
      <c r="DL13" s="59">
        <v>0.058</v>
      </c>
      <c r="DM13" s="59">
        <v>0</v>
      </c>
      <c r="DN13" s="15">
        <v>21000</v>
      </c>
      <c r="DO13" s="15">
        <v>15000</v>
      </c>
      <c r="DP13" s="15">
        <v>650000</v>
      </c>
      <c r="DQ13" s="15">
        <v>430000</v>
      </c>
      <c r="DR13" s="59">
        <v>0.022</v>
      </c>
      <c r="DS13" s="59">
        <v>0</v>
      </c>
      <c r="DT13" s="15">
        <v>7600</v>
      </c>
      <c r="DU13" s="15">
        <v>6600</v>
      </c>
      <c r="DV13" s="15">
        <v>220000</v>
      </c>
      <c r="DW13" s="15">
        <v>430000</v>
      </c>
      <c r="DX13" s="59">
        <v>0.019</v>
      </c>
      <c r="DY13" s="59">
        <v>0</v>
      </c>
      <c r="DZ13" s="15">
        <v>9000</v>
      </c>
      <c r="EA13" s="15">
        <v>4900</v>
      </c>
      <c r="EB13" s="15">
        <v>170000</v>
      </c>
    </row>
    <row r="14" spans="9:132" ht="12" customHeight="1" thickBot="1">
      <c r="I14" s="224"/>
      <c r="J14" s="225"/>
      <c r="K14" s="225"/>
      <c r="L14" s="225"/>
      <c r="M14" s="225"/>
      <c r="N14" s="225"/>
      <c r="O14" s="225"/>
      <c r="P14" s="225"/>
      <c r="Q14" s="226"/>
      <c r="R14" s="196"/>
      <c r="S14" s="197"/>
      <c r="T14" s="197"/>
      <c r="U14" s="197"/>
      <c r="V14" s="197"/>
      <c r="W14" s="197"/>
      <c r="X14" s="197"/>
      <c r="Y14" s="197"/>
      <c r="Z14" s="183"/>
      <c r="AA14" s="183"/>
      <c r="AB14" s="239"/>
      <c r="AC14" s="240"/>
      <c r="AD14" s="240"/>
      <c r="AE14" s="240"/>
      <c r="AF14" s="240"/>
      <c r="AG14" s="240"/>
      <c r="AH14" s="240"/>
      <c r="AI14" s="240"/>
      <c r="AJ14" s="240"/>
      <c r="AK14" s="240"/>
      <c r="AL14" s="183"/>
      <c r="AM14" s="183"/>
      <c r="AN14" s="239"/>
      <c r="AO14" s="240"/>
      <c r="AP14" s="240"/>
      <c r="AQ14" s="240"/>
      <c r="AR14" s="240"/>
      <c r="AS14" s="240"/>
      <c r="AT14" s="240"/>
      <c r="AU14" s="240"/>
      <c r="AV14" s="240"/>
      <c r="AW14" s="240"/>
      <c r="AX14" s="183"/>
      <c r="AY14" s="183"/>
      <c r="AZ14" s="239"/>
      <c r="BA14" s="240"/>
      <c r="BB14" s="240"/>
      <c r="BC14" s="240"/>
      <c r="BD14" s="240"/>
      <c r="BE14" s="240"/>
      <c r="BF14" s="240"/>
      <c r="BG14" s="240"/>
      <c r="BH14" s="240"/>
      <c r="BI14" s="240"/>
      <c r="BJ14" s="183"/>
      <c r="BK14" s="272"/>
      <c r="BL14" s="292"/>
      <c r="BM14" s="292"/>
      <c r="BN14" s="292"/>
      <c r="BO14" s="292"/>
      <c r="BP14" s="292"/>
      <c r="BQ14" s="292"/>
      <c r="BR14" s="292"/>
      <c r="BS14" s="292"/>
      <c r="BT14" s="292"/>
      <c r="BU14" s="292"/>
      <c r="BV14" s="273"/>
      <c r="BW14" s="273"/>
      <c r="CP14" s="263"/>
      <c r="CQ14" s="20">
        <f>IF(AB13&lt;=1799999,0,(IF(AB13&lt;=3599999,ROUNDDOWN(AB13/4,-3)*4*0.7-80000,IF(AB13&lt;=6599999,ROUNDDOWN(AB13/4,-3)*4*0.8-440000,IF(AB13&lt;=8499999,AB13*0.9-1100000,IF(AB13&gt;=8500000,AB13-1950000,))))))</f>
        <v>0</v>
      </c>
      <c r="CR14" s="265"/>
      <c r="CS14" s="20">
        <f>IF(AN13&lt;=1100000,0,IF(AN13&lt;=3299999,AN13-1100000,IF(AN13&lt;=4099999,AN13*0.75-275000,IF(AN13&lt;=7699999,AN13*0.85-685000,IF(AN13&lt;=9999999,AN13*0.95-1455000,IF(AN13&gt;=1000000,AN13-1955000))))))</f>
        <v>0</v>
      </c>
      <c r="CT14" s="265"/>
      <c r="CU14" s="177"/>
      <c r="CV14" s="265"/>
      <c r="CW14" s="249"/>
      <c r="CX14" s="249"/>
      <c r="CY14" s="79">
        <f>IF(CX13="",0,CX13*$AU$48)</f>
        <v>0</v>
      </c>
      <c r="CZ14" s="249"/>
      <c r="DB14" s="263"/>
      <c r="DC14" s="249"/>
      <c r="DD14" s="249"/>
      <c r="DE14" s="269"/>
      <c r="DH14" s="61"/>
      <c r="DI14" s="110">
        <v>6</v>
      </c>
      <c r="DJ14" s="58" t="s">
        <v>110</v>
      </c>
      <c r="DK14" s="15">
        <v>430000</v>
      </c>
      <c r="DL14" s="59">
        <v>0.058</v>
      </c>
      <c r="DM14" s="59">
        <v>0</v>
      </c>
      <c r="DN14" s="15">
        <v>21000</v>
      </c>
      <c r="DO14" s="15">
        <v>15000</v>
      </c>
      <c r="DP14" s="15">
        <v>650000</v>
      </c>
      <c r="DQ14" s="15">
        <v>430000</v>
      </c>
      <c r="DR14" s="59">
        <v>0.022</v>
      </c>
      <c r="DS14" s="59">
        <v>0</v>
      </c>
      <c r="DT14" s="15">
        <v>7600</v>
      </c>
      <c r="DU14" s="15">
        <v>6600</v>
      </c>
      <c r="DV14" s="15">
        <v>240000</v>
      </c>
      <c r="DW14" s="15">
        <v>430000</v>
      </c>
      <c r="DX14" s="59">
        <v>0.019</v>
      </c>
      <c r="DY14" s="59">
        <v>0</v>
      </c>
      <c r="DZ14" s="15">
        <v>9000</v>
      </c>
      <c r="EA14" s="15">
        <v>4900</v>
      </c>
      <c r="EB14" s="15">
        <v>170000</v>
      </c>
    </row>
    <row r="15" spans="9:132" ht="12" customHeight="1" thickBot="1">
      <c r="I15" s="224" t="s">
        <v>34</v>
      </c>
      <c r="J15" s="225"/>
      <c r="K15" s="225"/>
      <c r="L15" s="225"/>
      <c r="M15" s="225"/>
      <c r="N15" s="225"/>
      <c r="O15" s="225"/>
      <c r="P15" s="225"/>
      <c r="Q15" s="226"/>
      <c r="R15" s="196"/>
      <c r="S15" s="197"/>
      <c r="T15" s="197"/>
      <c r="U15" s="197"/>
      <c r="V15" s="197"/>
      <c r="W15" s="197"/>
      <c r="X15" s="197"/>
      <c r="Y15" s="197"/>
      <c r="Z15" s="183" t="s">
        <v>26</v>
      </c>
      <c r="AA15" s="183"/>
      <c r="AB15" s="239"/>
      <c r="AC15" s="240"/>
      <c r="AD15" s="240"/>
      <c r="AE15" s="240"/>
      <c r="AF15" s="240"/>
      <c r="AG15" s="240"/>
      <c r="AH15" s="240"/>
      <c r="AI15" s="240"/>
      <c r="AJ15" s="240"/>
      <c r="AK15" s="240"/>
      <c r="AL15" s="183" t="s">
        <v>0</v>
      </c>
      <c r="AM15" s="183"/>
      <c r="AN15" s="239"/>
      <c r="AO15" s="240"/>
      <c r="AP15" s="240"/>
      <c r="AQ15" s="240"/>
      <c r="AR15" s="240"/>
      <c r="AS15" s="240"/>
      <c r="AT15" s="240"/>
      <c r="AU15" s="240"/>
      <c r="AV15" s="240"/>
      <c r="AW15" s="240"/>
      <c r="AX15" s="183" t="s">
        <v>0</v>
      </c>
      <c r="AY15" s="183"/>
      <c r="AZ15" s="239"/>
      <c r="BA15" s="240"/>
      <c r="BB15" s="240"/>
      <c r="BC15" s="240"/>
      <c r="BD15" s="240"/>
      <c r="BE15" s="240"/>
      <c r="BF15" s="240"/>
      <c r="BG15" s="240"/>
      <c r="BH15" s="240"/>
      <c r="BI15" s="240"/>
      <c r="BJ15" s="183" t="s">
        <v>0</v>
      </c>
      <c r="BK15" s="272"/>
      <c r="BL15" s="292"/>
      <c r="BM15" s="292"/>
      <c r="BN15" s="292"/>
      <c r="BO15" s="292"/>
      <c r="BP15" s="292"/>
      <c r="BQ15" s="292"/>
      <c r="BR15" s="292"/>
      <c r="BS15" s="292"/>
      <c r="BT15" s="292"/>
      <c r="BU15" s="292"/>
      <c r="BV15" s="273"/>
      <c r="BW15" s="273"/>
      <c r="BX15" s="5">
        <v>3</v>
      </c>
      <c r="BY15" s="5">
        <f>IF(BX15&lt;=$K$5,COUNTA(R15,AB15,AN15,AZ15,BL15),0)</f>
        <v>0</v>
      </c>
      <c r="BZ15" s="5">
        <f>COUNTA(R15,AB15,AN15,AZ15,BL15)</f>
        <v>0</v>
      </c>
      <c r="CA15" s="5">
        <f>IF(AND($K$5&lt;BX15,BZ15&gt;=1),1,0)</f>
        <v>0</v>
      </c>
      <c r="CP15" s="262" t="s">
        <v>7</v>
      </c>
      <c r="CQ15" s="18">
        <f>IF(AB15&lt;=550999,0,IF(AB15&lt;=1618999,AB15-550000,IF(AB15&lt;=1619999,1069000,IF(AB15&lt;=1621999,1070000,IF(AB15&lt;=1623999,1072000,IF(AB15&lt;=1627999,1074000,IF(AB15&lt;=1799999,ROUNDDOWN(AB15/4,-3)*4*0.6+100000,)))))))</f>
        <v>0</v>
      </c>
      <c r="CR15" s="264">
        <f>MAX(CQ15,CQ16)</f>
        <v>0</v>
      </c>
      <c r="CS15" s="18">
        <f>IF(AN15&lt;=600000,0,IF(AN15&lt;=1299999,AN15-600000,IF(AN15&lt;=4099999,AN15*0.75-275000,IF(AN15&lt;=7699999,AN15*0.85-685000,IF(AN15&lt;=9999999,AN15*0.95-1455000,IF(AN15&gt;=10000000,AN15-1955000))))))</f>
        <v>0</v>
      </c>
      <c r="CT15" s="264">
        <f>IF(R15&lt;=64,CS15,CS16)</f>
        <v>0</v>
      </c>
      <c r="CU15" s="176">
        <f>AZ15</f>
        <v>0</v>
      </c>
      <c r="CV15" s="264">
        <f>CR15+CT15+CU15</f>
        <v>0</v>
      </c>
      <c r="CW15" s="267">
        <f>CV15-('計算ｼｰﾄ'!$DK$11)</f>
        <v>-430000</v>
      </c>
      <c r="CX15" s="248">
        <f>IF(CW15&lt;0,"",CW15)</f>
      </c>
      <c r="CY15" s="78">
        <f>IF(CX15="",0,CX15*$AF$48)</f>
        <v>0</v>
      </c>
      <c r="CZ15" s="248">
        <f>BL15</f>
        <v>0</v>
      </c>
      <c r="DB15" s="262" t="s">
        <v>7</v>
      </c>
      <c r="DC15" s="248">
        <f>IF(AND(R15&gt;=40,R15&lt;65),(CX15),"")</f>
      </c>
      <c r="DD15" s="248">
        <f>IF(AND(R15&gt;=40,R15&lt;65),(CZ15),"")</f>
      </c>
      <c r="DE15" s="269">
        <f>IF(AND(R15&gt;=40,R15&lt;65),1,0)</f>
        <v>0</v>
      </c>
      <c r="DH15" s="61"/>
      <c r="DI15" s="55"/>
      <c r="DJ15" s="58"/>
      <c r="DK15" s="15"/>
      <c r="DL15" s="105"/>
      <c r="DM15" s="105"/>
      <c r="DN15" s="106"/>
      <c r="DO15" s="106"/>
      <c r="DP15" s="106"/>
      <c r="DQ15" s="15"/>
      <c r="DR15" s="105"/>
      <c r="DS15" s="105"/>
      <c r="DT15" s="106"/>
      <c r="DU15" s="106"/>
      <c r="DV15" s="106"/>
      <c r="DW15" s="15"/>
      <c r="DX15" s="105"/>
      <c r="DY15" s="105"/>
      <c r="DZ15" s="106"/>
      <c r="EA15" s="106"/>
      <c r="EB15" s="106"/>
    </row>
    <row r="16" spans="9:132" ht="12" customHeight="1" thickBot="1">
      <c r="I16" s="224"/>
      <c r="J16" s="225"/>
      <c r="K16" s="225"/>
      <c r="L16" s="225"/>
      <c r="M16" s="225"/>
      <c r="N16" s="225"/>
      <c r="O16" s="225"/>
      <c r="P16" s="225"/>
      <c r="Q16" s="226"/>
      <c r="R16" s="196"/>
      <c r="S16" s="197"/>
      <c r="T16" s="197"/>
      <c r="U16" s="197"/>
      <c r="V16" s="197"/>
      <c r="W16" s="197"/>
      <c r="X16" s="197"/>
      <c r="Y16" s="197"/>
      <c r="Z16" s="183"/>
      <c r="AA16" s="183"/>
      <c r="AB16" s="239"/>
      <c r="AC16" s="240"/>
      <c r="AD16" s="240"/>
      <c r="AE16" s="240"/>
      <c r="AF16" s="240"/>
      <c r="AG16" s="240"/>
      <c r="AH16" s="240"/>
      <c r="AI16" s="240"/>
      <c r="AJ16" s="240"/>
      <c r="AK16" s="240"/>
      <c r="AL16" s="183"/>
      <c r="AM16" s="183"/>
      <c r="AN16" s="239"/>
      <c r="AO16" s="240"/>
      <c r="AP16" s="240"/>
      <c r="AQ16" s="240"/>
      <c r="AR16" s="240"/>
      <c r="AS16" s="240"/>
      <c r="AT16" s="240"/>
      <c r="AU16" s="240"/>
      <c r="AV16" s="240"/>
      <c r="AW16" s="240"/>
      <c r="AX16" s="183"/>
      <c r="AY16" s="183"/>
      <c r="AZ16" s="239"/>
      <c r="BA16" s="240"/>
      <c r="BB16" s="240"/>
      <c r="BC16" s="240"/>
      <c r="BD16" s="240"/>
      <c r="BE16" s="240"/>
      <c r="BF16" s="240"/>
      <c r="BG16" s="240"/>
      <c r="BH16" s="240"/>
      <c r="BI16" s="240"/>
      <c r="BJ16" s="183"/>
      <c r="BK16" s="272"/>
      <c r="BL16" s="292"/>
      <c r="BM16" s="292"/>
      <c r="BN16" s="292"/>
      <c r="BO16" s="292"/>
      <c r="BP16" s="292"/>
      <c r="BQ16" s="292"/>
      <c r="BR16" s="292"/>
      <c r="BS16" s="292"/>
      <c r="BT16" s="292"/>
      <c r="BU16" s="292"/>
      <c r="BV16" s="273"/>
      <c r="BW16" s="273"/>
      <c r="CP16" s="263"/>
      <c r="CQ16" s="20">
        <f>IF(AB15&lt;=1799999,0,(IF(AB15&lt;=3599999,ROUNDDOWN(AB15/4,-3)*4*0.7-80000,IF(AB15&lt;=6599999,ROUNDDOWN(AB15/4,-3)*4*0.8-440000,IF(AB15&lt;=8499999,AB15*0.9-1100000,IF(AB15&gt;=8500000,AB15-1950000,))))))</f>
        <v>0</v>
      </c>
      <c r="CR16" s="265"/>
      <c r="CS16" s="20">
        <f>IF(AN15&lt;=1100000,0,IF(AN15&lt;=3299999,AN15-1100000,IF(AN15&lt;=4099999,AN15*0.75-275000,IF(AN15&lt;=7699999,AN15*0.85-685000,IF(AN15&lt;=9999999,AN15*0.95-1455000,IF(AN15&gt;=1000000,AN15-1955000))))))</f>
        <v>0</v>
      </c>
      <c r="CT16" s="265"/>
      <c r="CU16" s="177"/>
      <c r="CV16" s="265"/>
      <c r="CW16" s="249"/>
      <c r="CX16" s="249"/>
      <c r="CY16" s="79">
        <f>IF(CX15="",0,CX15*$AU$48)</f>
        <v>0</v>
      </c>
      <c r="CZ16" s="249"/>
      <c r="DB16" s="263"/>
      <c r="DC16" s="249"/>
      <c r="DD16" s="249"/>
      <c r="DE16" s="269"/>
      <c r="DH16" s="61"/>
      <c r="DI16" s="55"/>
      <c r="DJ16" s="58"/>
      <c r="DK16" s="15"/>
      <c r="DL16" s="105"/>
      <c r="DM16" s="105"/>
      <c r="DN16" s="106"/>
      <c r="DO16" s="106"/>
      <c r="DP16" s="106"/>
      <c r="DQ16" s="15"/>
      <c r="DR16" s="105"/>
      <c r="DS16" s="105"/>
      <c r="DT16" s="106"/>
      <c r="DU16" s="106"/>
      <c r="DV16" s="106"/>
      <c r="DW16" s="15"/>
      <c r="DX16" s="105"/>
      <c r="DY16" s="105"/>
      <c r="DZ16" s="106"/>
      <c r="EA16" s="106"/>
      <c r="EB16" s="106"/>
    </row>
    <row r="17" spans="9:132" ht="12" customHeight="1" thickBot="1">
      <c r="I17" s="224" t="s">
        <v>35</v>
      </c>
      <c r="J17" s="225"/>
      <c r="K17" s="225"/>
      <c r="L17" s="225"/>
      <c r="M17" s="225"/>
      <c r="N17" s="225"/>
      <c r="O17" s="225"/>
      <c r="P17" s="225"/>
      <c r="Q17" s="226"/>
      <c r="R17" s="196"/>
      <c r="S17" s="197"/>
      <c r="T17" s="197"/>
      <c r="U17" s="197"/>
      <c r="V17" s="197"/>
      <c r="W17" s="197"/>
      <c r="X17" s="197"/>
      <c r="Y17" s="197"/>
      <c r="Z17" s="183" t="s">
        <v>26</v>
      </c>
      <c r="AA17" s="183"/>
      <c r="AB17" s="239"/>
      <c r="AC17" s="240"/>
      <c r="AD17" s="240"/>
      <c r="AE17" s="240"/>
      <c r="AF17" s="240"/>
      <c r="AG17" s="240"/>
      <c r="AH17" s="240"/>
      <c r="AI17" s="240"/>
      <c r="AJ17" s="240"/>
      <c r="AK17" s="240"/>
      <c r="AL17" s="183" t="s">
        <v>0</v>
      </c>
      <c r="AM17" s="183"/>
      <c r="AN17" s="239"/>
      <c r="AO17" s="240"/>
      <c r="AP17" s="240"/>
      <c r="AQ17" s="240"/>
      <c r="AR17" s="240"/>
      <c r="AS17" s="240"/>
      <c r="AT17" s="240"/>
      <c r="AU17" s="240"/>
      <c r="AV17" s="240"/>
      <c r="AW17" s="240"/>
      <c r="AX17" s="183" t="s">
        <v>0</v>
      </c>
      <c r="AY17" s="183"/>
      <c r="AZ17" s="239"/>
      <c r="BA17" s="240"/>
      <c r="BB17" s="240"/>
      <c r="BC17" s="240"/>
      <c r="BD17" s="240"/>
      <c r="BE17" s="240"/>
      <c r="BF17" s="240"/>
      <c r="BG17" s="240"/>
      <c r="BH17" s="240"/>
      <c r="BI17" s="240"/>
      <c r="BJ17" s="183" t="s">
        <v>0</v>
      </c>
      <c r="BK17" s="272"/>
      <c r="BL17" s="292"/>
      <c r="BM17" s="292"/>
      <c r="BN17" s="292"/>
      <c r="BO17" s="292"/>
      <c r="BP17" s="292"/>
      <c r="BQ17" s="292"/>
      <c r="BR17" s="292"/>
      <c r="BS17" s="292"/>
      <c r="BT17" s="292"/>
      <c r="BU17" s="292"/>
      <c r="BV17" s="273"/>
      <c r="BW17" s="273"/>
      <c r="BX17" s="5">
        <v>4</v>
      </c>
      <c r="BY17" s="5">
        <f>IF(BX17&lt;=$K$5,COUNTA(R17,AB17,AN17,AZ17,BL17),0)</f>
        <v>0</v>
      </c>
      <c r="BZ17" s="5">
        <f>COUNTA(R17,AB17,AN17,AZ17,BL17)</f>
        <v>0</v>
      </c>
      <c r="CA17" s="5">
        <f>IF(AND($K$5&lt;BX17,BZ17&gt;=1),1,0)</f>
        <v>0</v>
      </c>
      <c r="CP17" s="262" t="s">
        <v>8</v>
      </c>
      <c r="CQ17" s="18">
        <f>IF(AB17&lt;=550999,0,IF(AB17&lt;=1618999,AB17-550000,IF(AB17&lt;=1619999,1069000,IF(AB17&lt;=1621999,1070000,IF(AB17&lt;=1623999,1072000,IF(AB17&lt;=1627999,1074000,IF(AB17&lt;=1799999,ROUNDDOWN(AB17/4,-3)*4*0.6+100000,)))))))</f>
        <v>0</v>
      </c>
      <c r="CR17" s="264">
        <f>MAX(CQ17,CQ18)</f>
        <v>0</v>
      </c>
      <c r="CS17" s="18">
        <f>IF(AN17&lt;=600000,0,IF(AN17&lt;=1299999,AN17-600000,IF(AN17&lt;=4099999,AN17*0.75-275000,IF(AN17&lt;=7699999,AN17*0.85-685000,IF(AN17&lt;=9999999,AN17*0.95-1455000,IF(AN17&gt;=10000000,AN17-1955000))))))</f>
        <v>0</v>
      </c>
      <c r="CT17" s="264">
        <f>IF(R17&lt;=64,CS17,CS18)</f>
        <v>0</v>
      </c>
      <c r="CU17" s="176">
        <f>AZ17</f>
        <v>0</v>
      </c>
      <c r="CV17" s="264">
        <f>CR17+CT17+CU17</f>
        <v>0</v>
      </c>
      <c r="CW17" s="267">
        <f>CV17-('計算ｼｰﾄ'!$DK$11)</f>
        <v>-430000</v>
      </c>
      <c r="CX17" s="248">
        <f>IF(CW17&lt;0,"",CW17)</f>
      </c>
      <c r="CY17" s="78">
        <f>IF(CX17="",0,CX17*$AF$48)</f>
        <v>0</v>
      </c>
      <c r="CZ17" s="248">
        <f>BL17</f>
        <v>0</v>
      </c>
      <c r="DB17" s="262" t="s">
        <v>8</v>
      </c>
      <c r="DC17" s="248">
        <f>IF(AND(R17&gt;=40,R17&lt;65),(CX17),"")</f>
      </c>
      <c r="DD17" s="248">
        <f>IF(AND(R17&gt;=40,R17&lt;65),(CZ17),"")</f>
      </c>
      <c r="DE17" s="269">
        <f>IF(AND(R17&gt;=40,R17&lt;65),1,0)</f>
        <v>0</v>
      </c>
      <c r="DH17" s="60"/>
      <c r="DI17" s="55"/>
      <c r="DJ17" s="58"/>
      <c r="DK17" s="15"/>
      <c r="DL17" s="105"/>
      <c r="DM17" s="105"/>
      <c r="DN17" s="106"/>
      <c r="DO17" s="106"/>
      <c r="DP17" s="106"/>
      <c r="DQ17" s="15"/>
      <c r="DR17" s="105"/>
      <c r="DS17" s="105"/>
      <c r="DT17" s="106"/>
      <c r="DU17" s="106"/>
      <c r="DV17" s="106"/>
      <c r="DW17" s="15"/>
      <c r="DX17" s="105"/>
      <c r="DY17" s="105"/>
      <c r="DZ17" s="106"/>
      <c r="EA17" s="106"/>
      <c r="EB17" s="106"/>
    </row>
    <row r="18" spans="9:132" ht="12" customHeight="1" thickBot="1">
      <c r="I18" s="224"/>
      <c r="J18" s="225"/>
      <c r="K18" s="225"/>
      <c r="L18" s="225"/>
      <c r="M18" s="225"/>
      <c r="N18" s="225"/>
      <c r="O18" s="225"/>
      <c r="P18" s="225"/>
      <c r="Q18" s="226"/>
      <c r="R18" s="196"/>
      <c r="S18" s="197"/>
      <c r="T18" s="197"/>
      <c r="U18" s="197"/>
      <c r="V18" s="197"/>
      <c r="W18" s="197"/>
      <c r="X18" s="197"/>
      <c r="Y18" s="197"/>
      <c r="Z18" s="183"/>
      <c r="AA18" s="183"/>
      <c r="AB18" s="239"/>
      <c r="AC18" s="240"/>
      <c r="AD18" s="240"/>
      <c r="AE18" s="240"/>
      <c r="AF18" s="240"/>
      <c r="AG18" s="240"/>
      <c r="AH18" s="240"/>
      <c r="AI18" s="240"/>
      <c r="AJ18" s="240"/>
      <c r="AK18" s="240"/>
      <c r="AL18" s="183"/>
      <c r="AM18" s="183"/>
      <c r="AN18" s="239"/>
      <c r="AO18" s="240"/>
      <c r="AP18" s="240"/>
      <c r="AQ18" s="240"/>
      <c r="AR18" s="240"/>
      <c r="AS18" s="240"/>
      <c r="AT18" s="240"/>
      <c r="AU18" s="240"/>
      <c r="AV18" s="240"/>
      <c r="AW18" s="240"/>
      <c r="AX18" s="183"/>
      <c r="AY18" s="183"/>
      <c r="AZ18" s="239"/>
      <c r="BA18" s="240"/>
      <c r="BB18" s="240"/>
      <c r="BC18" s="240"/>
      <c r="BD18" s="240"/>
      <c r="BE18" s="240"/>
      <c r="BF18" s="240"/>
      <c r="BG18" s="240"/>
      <c r="BH18" s="240"/>
      <c r="BI18" s="240"/>
      <c r="BJ18" s="183"/>
      <c r="BK18" s="272"/>
      <c r="BL18" s="292"/>
      <c r="BM18" s="292"/>
      <c r="BN18" s="292"/>
      <c r="BO18" s="292"/>
      <c r="BP18" s="292"/>
      <c r="BQ18" s="292"/>
      <c r="BR18" s="292"/>
      <c r="BS18" s="292"/>
      <c r="BT18" s="292"/>
      <c r="BU18" s="292"/>
      <c r="BV18" s="273"/>
      <c r="BW18" s="273"/>
      <c r="CP18" s="263"/>
      <c r="CQ18" s="20">
        <f>IF(AB17&lt;=1799999,0,(IF(AB17&lt;=3599999,ROUNDDOWN(AB17/4,-3)*4*0.7-80000,IF(AB17&lt;=6599999,ROUNDDOWN(AB17/4,-3)*4*0.8-440000,IF(AB17&lt;=8499999,AB17*0.9-1100000,IF(AB17&gt;=8500000,AB17-1950000,))))))</f>
        <v>0</v>
      </c>
      <c r="CR18" s="265"/>
      <c r="CS18" s="20">
        <f>IF(AN17&lt;=1100000,0,IF(AN17&lt;=3299999,AN17-1100000,IF(AN17&lt;=4099999,AN17*0.75-275000,IF(AN17&lt;=7699999,AN17*0.85-685000,IF(AN17&lt;=9999999,AN17*0.95-1455000,IF(AN17&gt;=1000000,AN17-1955000))))))</f>
        <v>0</v>
      </c>
      <c r="CT18" s="265"/>
      <c r="CU18" s="177"/>
      <c r="CV18" s="265"/>
      <c r="CW18" s="249"/>
      <c r="CX18" s="249"/>
      <c r="CY18" s="79">
        <f>IF(CX17="",0,CX17*$AU$48)</f>
        <v>0</v>
      </c>
      <c r="CZ18" s="249"/>
      <c r="DB18" s="263"/>
      <c r="DC18" s="249"/>
      <c r="DD18" s="249"/>
      <c r="DE18" s="269"/>
      <c r="DH18" s="60"/>
      <c r="DI18" s="55"/>
      <c r="DJ18" s="58"/>
      <c r="DK18" s="15"/>
      <c r="DL18" s="105"/>
      <c r="DM18" s="105"/>
      <c r="DN18" s="106"/>
      <c r="DO18" s="106"/>
      <c r="DP18" s="106"/>
      <c r="DQ18" s="15"/>
      <c r="DR18" s="105"/>
      <c r="DS18" s="105"/>
      <c r="DT18" s="106"/>
      <c r="DU18" s="106"/>
      <c r="DV18" s="106"/>
      <c r="DW18" s="15"/>
      <c r="DX18" s="105"/>
      <c r="DY18" s="105"/>
      <c r="DZ18" s="106"/>
      <c r="EA18" s="106"/>
      <c r="EB18" s="106"/>
    </row>
    <row r="19" spans="9:132" ht="12" customHeight="1" thickBot="1">
      <c r="I19" s="224" t="s">
        <v>36</v>
      </c>
      <c r="J19" s="225"/>
      <c r="K19" s="225"/>
      <c r="L19" s="225"/>
      <c r="M19" s="225"/>
      <c r="N19" s="225"/>
      <c r="O19" s="225"/>
      <c r="P19" s="225"/>
      <c r="Q19" s="226"/>
      <c r="R19" s="196"/>
      <c r="S19" s="197"/>
      <c r="T19" s="197"/>
      <c r="U19" s="197"/>
      <c r="V19" s="197"/>
      <c r="W19" s="197"/>
      <c r="X19" s="197"/>
      <c r="Y19" s="197"/>
      <c r="Z19" s="183" t="s">
        <v>26</v>
      </c>
      <c r="AA19" s="183"/>
      <c r="AB19" s="239"/>
      <c r="AC19" s="240"/>
      <c r="AD19" s="240"/>
      <c r="AE19" s="240"/>
      <c r="AF19" s="240"/>
      <c r="AG19" s="240"/>
      <c r="AH19" s="240"/>
      <c r="AI19" s="240"/>
      <c r="AJ19" s="240"/>
      <c r="AK19" s="240"/>
      <c r="AL19" s="183" t="s">
        <v>0</v>
      </c>
      <c r="AM19" s="183"/>
      <c r="AN19" s="239"/>
      <c r="AO19" s="240"/>
      <c r="AP19" s="240"/>
      <c r="AQ19" s="240"/>
      <c r="AR19" s="240"/>
      <c r="AS19" s="240"/>
      <c r="AT19" s="240"/>
      <c r="AU19" s="240"/>
      <c r="AV19" s="240"/>
      <c r="AW19" s="240"/>
      <c r="AX19" s="183" t="s">
        <v>0</v>
      </c>
      <c r="AY19" s="183"/>
      <c r="AZ19" s="239"/>
      <c r="BA19" s="240"/>
      <c r="BB19" s="240"/>
      <c r="BC19" s="240"/>
      <c r="BD19" s="240"/>
      <c r="BE19" s="240"/>
      <c r="BF19" s="240"/>
      <c r="BG19" s="240"/>
      <c r="BH19" s="240"/>
      <c r="BI19" s="240"/>
      <c r="BJ19" s="183" t="s">
        <v>0</v>
      </c>
      <c r="BK19" s="272"/>
      <c r="BL19" s="292"/>
      <c r="BM19" s="292"/>
      <c r="BN19" s="292"/>
      <c r="BO19" s="292"/>
      <c r="BP19" s="292"/>
      <c r="BQ19" s="292"/>
      <c r="BR19" s="292"/>
      <c r="BS19" s="292"/>
      <c r="BT19" s="292"/>
      <c r="BU19" s="292"/>
      <c r="BV19" s="273"/>
      <c r="BW19" s="273"/>
      <c r="BX19" s="5">
        <v>5</v>
      </c>
      <c r="BY19" s="5">
        <f>IF(BX19&lt;=$K$5,COUNTA(R19,AB19,AN19,AZ19,BL19),0)</f>
        <v>0</v>
      </c>
      <c r="BZ19" s="5">
        <f>COUNTA(R19,AB19,AN19,AZ19,BL19)</f>
        <v>0</v>
      </c>
      <c r="CA19" s="5">
        <f>IF(AND($K$5&lt;BX19,BZ19&gt;=1),1,0)</f>
        <v>0</v>
      </c>
      <c r="CP19" s="262" t="s">
        <v>9</v>
      </c>
      <c r="CQ19" s="18">
        <f>IF(AB19&lt;=550999,0,IF(AB19&lt;=1618999,AB19-550000,IF(AB19&lt;=1619999,1069000,IF(AB19&lt;=1621999,1070000,IF(AB19&lt;=1623999,1072000,IF(AB19&lt;=1627999,1074000,IF(AB19&lt;=1799999,ROUNDDOWN(AB19/4,-3)*4*0.6+100000,)))))))</f>
        <v>0</v>
      </c>
      <c r="CR19" s="264">
        <f>MAX(CQ19,CQ20)</f>
        <v>0</v>
      </c>
      <c r="CS19" s="18">
        <f>IF(AN19&lt;=600000,0,IF(AN19&lt;=1299999,AN19-600000,IF(AN19&lt;=4099999,AN19*0.75-275000,IF(AN19&lt;=7699999,AN19*0.85-685000,IF(AN19&lt;=9999999,AN19*0.95-1455000,IF(AN19&gt;=10000000,AN19-1955000))))))</f>
        <v>0</v>
      </c>
      <c r="CT19" s="264">
        <f>IF(R19&lt;=64,CS19,CS20)</f>
        <v>0</v>
      </c>
      <c r="CU19" s="176">
        <f>AZ19</f>
        <v>0</v>
      </c>
      <c r="CV19" s="264">
        <f>CR19+CT19+CU19</f>
        <v>0</v>
      </c>
      <c r="CW19" s="267">
        <f>CV19-('計算ｼｰﾄ'!$DK$11)</f>
        <v>-430000</v>
      </c>
      <c r="CX19" s="248">
        <f>IF(CW19&lt;0,"",CW19)</f>
      </c>
      <c r="CY19" s="78">
        <f>IF(CX19="",0,CX19*$AF$48)</f>
        <v>0</v>
      </c>
      <c r="CZ19" s="248">
        <f>BL19</f>
        <v>0</v>
      </c>
      <c r="DB19" s="262" t="s">
        <v>9</v>
      </c>
      <c r="DC19" s="248">
        <f>IF(AND(R19&gt;=40,R19&lt;65),(CX19),"")</f>
      </c>
      <c r="DD19" s="248">
        <f>IF(AND(R19&gt;=40,R19&lt;65),(CZ19),"")</f>
      </c>
      <c r="DE19" s="269">
        <f>IF(AND(R19&gt;=40,R19&lt;65),1,0)</f>
        <v>0</v>
      </c>
      <c r="DH19" s="60"/>
      <c r="DI19" s="55"/>
      <c r="DJ19" s="58"/>
      <c r="DK19" s="15"/>
      <c r="DL19" s="105"/>
      <c r="DM19" s="105"/>
      <c r="DN19" s="106"/>
      <c r="DO19" s="106"/>
      <c r="DP19" s="106"/>
      <c r="DQ19" s="15"/>
      <c r="DR19" s="105"/>
      <c r="DS19" s="105"/>
      <c r="DT19" s="106"/>
      <c r="DU19" s="106"/>
      <c r="DV19" s="106"/>
      <c r="DW19" s="15"/>
      <c r="DX19" s="105"/>
      <c r="DY19" s="105"/>
      <c r="DZ19" s="106"/>
      <c r="EA19" s="106"/>
      <c r="EB19" s="106"/>
    </row>
    <row r="20" spans="9:132" ht="12" customHeight="1" thickBot="1">
      <c r="I20" s="224"/>
      <c r="J20" s="225"/>
      <c r="K20" s="225"/>
      <c r="L20" s="225"/>
      <c r="M20" s="225"/>
      <c r="N20" s="225"/>
      <c r="O20" s="225"/>
      <c r="P20" s="225"/>
      <c r="Q20" s="226"/>
      <c r="R20" s="196"/>
      <c r="S20" s="197"/>
      <c r="T20" s="197"/>
      <c r="U20" s="197"/>
      <c r="V20" s="197"/>
      <c r="W20" s="197"/>
      <c r="X20" s="197"/>
      <c r="Y20" s="197"/>
      <c r="Z20" s="183"/>
      <c r="AA20" s="183"/>
      <c r="AB20" s="239"/>
      <c r="AC20" s="240"/>
      <c r="AD20" s="240"/>
      <c r="AE20" s="240"/>
      <c r="AF20" s="240"/>
      <c r="AG20" s="240"/>
      <c r="AH20" s="240"/>
      <c r="AI20" s="240"/>
      <c r="AJ20" s="240"/>
      <c r="AK20" s="240"/>
      <c r="AL20" s="183"/>
      <c r="AM20" s="183"/>
      <c r="AN20" s="239"/>
      <c r="AO20" s="240"/>
      <c r="AP20" s="240"/>
      <c r="AQ20" s="240"/>
      <c r="AR20" s="240"/>
      <c r="AS20" s="240"/>
      <c r="AT20" s="240"/>
      <c r="AU20" s="240"/>
      <c r="AV20" s="240"/>
      <c r="AW20" s="240"/>
      <c r="AX20" s="183"/>
      <c r="AY20" s="183"/>
      <c r="AZ20" s="239"/>
      <c r="BA20" s="240"/>
      <c r="BB20" s="240"/>
      <c r="BC20" s="240"/>
      <c r="BD20" s="240"/>
      <c r="BE20" s="240"/>
      <c r="BF20" s="240"/>
      <c r="BG20" s="240"/>
      <c r="BH20" s="240"/>
      <c r="BI20" s="240"/>
      <c r="BJ20" s="183"/>
      <c r="BK20" s="272"/>
      <c r="BL20" s="292"/>
      <c r="BM20" s="292"/>
      <c r="BN20" s="292"/>
      <c r="BO20" s="292"/>
      <c r="BP20" s="292"/>
      <c r="BQ20" s="292"/>
      <c r="BR20" s="292"/>
      <c r="BS20" s="292"/>
      <c r="BT20" s="292"/>
      <c r="BU20" s="292"/>
      <c r="BV20" s="273"/>
      <c r="BW20" s="273"/>
      <c r="CP20" s="263"/>
      <c r="CQ20" s="20">
        <f>IF(AB19&lt;=1799999,0,(IF(AB19&lt;=3599999,ROUNDDOWN(AB19/4,-3)*4*0.7-80000,IF(AB19&lt;=6599999,ROUNDDOWN(AB19/4,-3)*4*0.8-440000,IF(AB19&lt;=8499999,AB19*0.9-1100000,IF(AB19&gt;=8500000,AB19-1950000,))))))</f>
        <v>0</v>
      </c>
      <c r="CR20" s="265"/>
      <c r="CS20" s="20">
        <f>IF(AN19&lt;=1100000,0,IF(AN19&lt;=3299999,AN19-1100000,IF(AN19&lt;=4099999,AN19*0.75-275000,IF(AN19&lt;=7699999,AN19*0.85-685000,IF(AN19&lt;=9999999,AN19*0.95-1455000,IF(AN19&gt;=1000000,AN19-1955000))))))</f>
        <v>0</v>
      </c>
      <c r="CT20" s="265"/>
      <c r="CU20" s="177"/>
      <c r="CV20" s="265"/>
      <c r="CW20" s="249"/>
      <c r="CX20" s="249"/>
      <c r="CY20" s="79">
        <f>IF(CX19="",0,CX19*$AU$48)</f>
        <v>0</v>
      </c>
      <c r="CZ20" s="249"/>
      <c r="DB20" s="263"/>
      <c r="DC20" s="249"/>
      <c r="DD20" s="249"/>
      <c r="DE20" s="269"/>
      <c r="DH20" s="60"/>
      <c r="DI20" s="55"/>
      <c r="DJ20" s="58"/>
      <c r="DK20" s="15"/>
      <c r="DL20" s="105"/>
      <c r="DM20" s="105"/>
      <c r="DN20" s="106"/>
      <c r="DO20" s="106"/>
      <c r="DP20" s="106"/>
      <c r="DQ20" s="15"/>
      <c r="DR20" s="105"/>
      <c r="DS20" s="105"/>
      <c r="DT20" s="106"/>
      <c r="DU20" s="106"/>
      <c r="DV20" s="106"/>
      <c r="DW20" s="15"/>
      <c r="DX20" s="105"/>
      <c r="DY20" s="105"/>
      <c r="DZ20" s="106"/>
      <c r="EA20" s="106"/>
      <c r="EB20" s="106"/>
    </row>
    <row r="21" spans="9:132" ht="12" customHeight="1" thickBot="1">
      <c r="I21" s="224" t="s">
        <v>37</v>
      </c>
      <c r="J21" s="225"/>
      <c r="K21" s="225"/>
      <c r="L21" s="225"/>
      <c r="M21" s="225"/>
      <c r="N21" s="225"/>
      <c r="O21" s="225"/>
      <c r="P21" s="225"/>
      <c r="Q21" s="226"/>
      <c r="R21" s="196"/>
      <c r="S21" s="197"/>
      <c r="T21" s="197"/>
      <c r="U21" s="197"/>
      <c r="V21" s="197"/>
      <c r="W21" s="197"/>
      <c r="X21" s="197"/>
      <c r="Y21" s="197"/>
      <c r="Z21" s="183" t="s">
        <v>26</v>
      </c>
      <c r="AA21" s="183"/>
      <c r="AB21" s="239"/>
      <c r="AC21" s="240"/>
      <c r="AD21" s="240"/>
      <c r="AE21" s="240"/>
      <c r="AF21" s="240"/>
      <c r="AG21" s="240"/>
      <c r="AH21" s="240"/>
      <c r="AI21" s="240"/>
      <c r="AJ21" s="240"/>
      <c r="AK21" s="240"/>
      <c r="AL21" s="183" t="s">
        <v>0</v>
      </c>
      <c r="AM21" s="183"/>
      <c r="AN21" s="239"/>
      <c r="AO21" s="240"/>
      <c r="AP21" s="240"/>
      <c r="AQ21" s="240"/>
      <c r="AR21" s="240"/>
      <c r="AS21" s="240"/>
      <c r="AT21" s="240"/>
      <c r="AU21" s="240"/>
      <c r="AV21" s="240"/>
      <c r="AW21" s="240"/>
      <c r="AX21" s="183" t="s">
        <v>0</v>
      </c>
      <c r="AY21" s="183"/>
      <c r="AZ21" s="239"/>
      <c r="BA21" s="240"/>
      <c r="BB21" s="240"/>
      <c r="BC21" s="240"/>
      <c r="BD21" s="240"/>
      <c r="BE21" s="240"/>
      <c r="BF21" s="240"/>
      <c r="BG21" s="240"/>
      <c r="BH21" s="240"/>
      <c r="BI21" s="240"/>
      <c r="BJ21" s="183" t="s">
        <v>0</v>
      </c>
      <c r="BK21" s="272"/>
      <c r="BL21" s="292"/>
      <c r="BM21" s="292"/>
      <c r="BN21" s="292"/>
      <c r="BO21" s="292"/>
      <c r="BP21" s="292"/>
      <c r="BQ21" s="292"/>
      <c r="BR21" s="292"/>
      <c r="BS21" s="292"/>
      <c r="BT21" s="292"/>
      <c r="BU21" s="292"/>
      <c r="BV21" s="273"/>
      <c r="BW21" s="273"/>
      <c r="BX21" s="5">
        <v>6</v>
      </c>
      <c r="BY21" s="5">
        <f>IF(BX21&lt;=$K$5,COUNTA(R21,AB21,AN21,AZ21,BL21),0)</f>
        <v>0</v>
      </c>
      <c r="BZ21" s="5">
        <f>COUNTA(R21,AB21,AN21,AZ21,BL21)</f>
        <v>0</v>
      </c>
      <c r="CA21" s="5">
        <f>IF(AND($K$5&lt;BX21,BZ21&gt;=1),1,0)</f>
        <v>0</v>
      </c>
      <c r="CP21" s="262" t="s">
        <v>10</v>
      </c>
      <c r="CQ21" s="18">
        <f>IF(AB21&lt;=550999,0,IF(AB21&lt;=1618999,AB21-550000,IF(AB21&lt;=1619999,1069000,IF(AB21&lt;=1621999,1070000,IF(AB21&lt;=1623999,1072000,IF(AB21&lt;=1627999,1074000,IF(AB21&lt;=1799999,ROUNDDOWN(AB21/4,-3)*4*0.6+100000,)))))))</f>
        <v>0</v>
      </c>
      <c r="CR21" s="264">
        <f>MAX(CQ21,CQ22)</f>
        <v>0</v>
      </c>
      <c r="CS21" s="18">
        <f>IF(AN21&lt;=600000,0,IF(AN21&lt;=1299999,AN21-600000,IF(AN21&lt;=4099999,AN21*0.75-275000,IF(AN21&lt;=7699999,AN21*0.85-685000,IF(AN21&lt;=9999999,AN21*0.95-1455000,IF(AN21&gt;=10000000,AN21-1955000))))))</f>
        <v>0</v>
      </c>
      <c r="CT21" s="264">
        <f>IF(R21&lt;=64,CS21,CS22)</f>
        <v>0</v>
      </c>
      <c r="CU21" s="176">
        <f>AZ21</f>
        <v>0</v>
      </c>
      <c r="CV21" s="264">
        <f>CR21+CT21+CU21</f>
        <v>0</v>
      </c>
      <c r="CW21" s="267">
        <f>CV21-('計算ｼｰﾄ'!$DK$11)</f>
        <v>-430000</v>
      </c>
      <c r="CX21" s="248">
        <f>IF(CW21&lt;0,"",CW21)</f>
      </c>
      <c r="CY21" s="78">
        <f>IF(CX21="",0,CX21*$AF$48)</f>
        <v>0</v>
      </c>
      <c r="CZ21" s="248">
        <f>BL21</f>
        <v>0</v>
      </c>
      <c r="DB21" s="175" t="s">
        <v>10</v>
      </c>
      <c r="DC21" s="248">
        <f>IF(AND(R21&gt;=40,R21&lt;65),(CX21),"")</f>
      </c>
      <c r="DD21" s="248">
        <f>IF(AND(R21&gt;=40,R21&lt;65),(CZ21),"")</f>
      </c>
      <c r="DE21" s="269">
        <f>IF(AND(R21&gt;=40,R21&lt;65),1,0)</f>
        <v>0</v>
      </c>
      <c r="DH21" s="60"/>
      <c r="DI21" s="55"/>
      <c r="DJ21" s="58"/>
      <c r="DK21" s="15"/>
      <c r="DL21" s="105"/>
      <c r="DM21" s="105"/>
      <c r="DN21" s="106"/>
      <c r="DO21" s="106"/>
      <c r="DP21" s="106"/>
      <c r="DQ21" s="15"/>
      <c r="DR21" s="105"/>
      <c r="DS21" s="105"/>
      <c r="DT21" s="106"/>
      <c r="DU21" s="106"/>
      <c r="DV21" s="106"/>
      <c r="DW21" s="15"/>
      <c r="DX21" s="105"/>
      <c r="DY21" s="105"/>
      <c r="DZ21" s="106"/>
      <c r="EA21" s="106"/>
      <c r="EB21" s="106"/>
    </row>
    <row r="22" spans="9:132" ht="12" customHeight="1" thickBot="1">
      <c r="I22" s="224"/>
      <c r="J22" s="225"/>
      <c r="K22" s="225"/>
      <c r="L22" s="225"/>
      <c r="M22" s="225"/>
      <c r="N22" s="225"/>
      <c r="O22" s="225"/>
      <c r="P22" s="225"/>
      <c r="Q22" s="226"/>
      <c r="R22" s="196"/>
      <c r="S22" s="197"/>
      <c r="T22" s="197"/>
      <c r="U22" s="197"/>
      <c r="V22" s="197"/>
      <c r="W22" s="197"/>
      <c r="X22" s="197"/>
      <c r="Y22" s="197"/>
      <c r="Z22" s="183"/>
      <c r="AA22" s="183"/>
      <c r="AB22" s="239"/>
      <c r="AC22" s="240"/>
      <c r="AD22" s="240"/>
      <c r="AE22" s="240"/>
      <c r="AF22" s="240"/>
      <c r="AG22" s="240"/>
      <c r="AH22" s="240"/>
      <c r="AI22" s="240"/>
      <c r="AJ22" s="240"/>
      <c r="AK22" s="240"/>
      <c r="AL22" s="183"/>
      <c r="AM22" s="183"/>
      <c r="AN22" s="239"/>
      <c r="AO22" s="240"/>
      <c r="AP22" s="240"/>
      <c r="AQ22" s="240"/>
      <c r="AR22" s="240"/>
      <c r="AS22" s="240"/>
      <c r="AT22" s="240"/>
      <c r="AU22" s="240"/>
      <c r="AV22" s="240"/>
      <c r="AW22" s="240"/>
      <c r="AX22" s="183"/>
      <c r="AY22" s="183"/>
      <c r="AZ22" s="239"/>
      <c r="BA22" s="240"/>
      <c r="BB22" s="240"/>
      <c r="BC22" s="240"/>
      <c r="BD22" s="240"/>
      <c r="BE22" s="240"/>
      <c r="BF22" s="240"/>
      <c r="BG22" s="240"/>
      <c r="BH22" s="240"/>
      <c r="BI22" s="240"/>
      <c r="BJ22" s="183"/>
      <c r="BK22" s="272"/>
      <c r="BL22" s="292"/>
      <c r="BM22" s="292"/>
      <c r="BN22" s="292"/>
      <c r="BO22" s="292"/>
      <c r="BP22" s="292"/>
      <c r="BQ22" s="292"/>
      <c r="BR22" s="292"/>
      <c r="BS22" s="292"/>
      <c r="BT22" s="292"/>
      <c r="BU22" s="292"/>
      <c r="BV22" s="273"/>
      <c r="BW22" s="273"/>
      <c r="CP22" s="263"/>
      <c r="CQ22" s="20">
        <f>IF(AB21&lt;=1799999,0,(IF(AB21&lt;=3599999,ROUNDDOWN(AB21/4,-3)*4*0.7-80000,IF(AB21&lt;=6599999,ROUNDDOWN(AB21/4,-3)*4*0.8-440000,IF(AB21&lt;=8499999,AB21*0.9-1100000,IF(AB21&gt;=8500000,AB21-1950000,))))))</f>
        <v>0</v>
      </c>
      <c r="CR22" s="265"/>
      <c r="CS22" s="20">
        <f>IF(AN21&lt;=1100000,0,IF(AN21&lt;=3299999,AN21-1100000,IF(AN21&lt;=4099999,AN21*0.75-275000,IF(AN21&lt;=7699999,AN21*0.85-685000,IF(AN21&lt;=9999999,AN21*0.95-1455000,IF(AN21&gt;=1000000,AN21-1955000))))))</f>
        <v>0</v>
      </c>
      <c r="CT22" s="265"/>
      <c r="CU22" s="177"/>
      <c r="CV22" s="265"/>
      <c r="CW22" s="249"/>
      <c r="CX22" s="249"/>
      <c r="CY22" s="79">
        <f>IF(CX21="",0,CX21*$AU$48)</f>
        <v>0</v>
      </c>
      <c r="CZ22" s="249"/>
      <c r="DB22" s="175"/>
      <c r="DC22" s="249"/>
      <c r="DD22" s="249"/>
      <c r="DE22" s="269"/>
      <c r="DH22" s="60"/>
      <c r="DI22" s="55"/>
      <c r="DJ22" s="58"/>
      <c r="DK22" s="15"/>
      <c r="DL22" s="105"/>
      <c r="DM22" s="105"/>
      <c r="DN22" s="106"/>
      <c r="DO22" s="106"/>
      <c r="DP22" s="106"/>
      <c r="DQ22" s="15"/>
      <c r="DR22" s="105"/>
      <c r="DS22" s="105"/>
      <c r="DT22" s="106"/>
      <c r="DU22" s="106"/>
      <c r="DV22" s="106"/>
      <c r="DW22" s="15"/>
      <c r="DX22" s="105"/>
      <c r="DY22" s="105"/>
      <c r="DZ22" s="106"/>
      <c r="EA22" s="106"/>
      <c r="EB22" s="106"/>
    </row>
    <row r="23" spans="9:113" ht="12" customHeight="1" thickBot="1">
      <c r="I23" s="224" t="s">
        <v>38</v>
      </c>
      <c r="J23" s="225"/>
      <c r="K23" s="225"/>
      <c r="L23" s="225"/>
      <c r="M23" s="225"/>
      <c r="N23" s="225"/>
      <c r="O23" s="225"/>
      <c r="P23" s="225"/>
      <c r="Q23" s="226"/>
      <c r="R23" s="196"/>
      <c r="S23" s="197"/>
      <c r="T23" s="197"/>
      <c r="U23" s="197"/>
      <c r="V23" s="197"/>
      <c r="W23" s="197"/>
      <c r="X23" s="197"/>
      <c r="Y23" s="197"/>
      <c r="Z23" s="183" t="s">
        <v>26</v>
      </c>
      <c r="AA23" s="183"/>
      <c r="AB23" s="239"/>
      <c r="AC23" s="240"/>
      <c r="AD23" s="240"/>
      <c r="AE23" s="240"/>
      <c r="AF23" s="240"/>
      <c r="AG23" s="240"/>
      <c r="AH23" s="240"/>
      <c r="AI23" s="240"/>
      <c r="AJ23" s="240"/>
      <c r="AK23" s="240"/>
      <c r="AL23" s="183" t="s">
        <v>0</v>
      </c>
      <c r="AM23" s="183"/>
      <c r="AN23" s="239"/>
      <c r="AO23" s="240"/>
      <c r="AP23" s="240"/>
      <c r="AQ23" s="240"/>
      <c r="AR23" s="240"/>
      <c r="AS23" s="240"/>
      <c r="AT23" s="240"/>
      <c r="AU23" s="240"/>
      <c r="AV23" s="240"/>
      <c r="AW23" s="240"/>
      <c r="AX23" s="183" t="s">
        <v>0</v>
      </c>
      <c r="AY23" s="183"/>
      <c r="AZ23" s="239"/>
      <c r="BA23" s="240"/>
      <c r="BB23" s="240"/>
      <c r="BC23" s="240"/>
      <c r="BD23" s="240"/>
      <c r="BE23" s="240"/>
      <c r="BF23" s="240"/>
      <c r="BG23" s="240"/>
      <c r="BH23" s="240"/>
      <c r="BI23" s="240"/>
      <c r="BJ23" s="183" t="s">
        <v>0</v>
      </c>
      <c r="BK23" s="272"/>
      <c r="BL23" s="292"/>
      <c r="BM23" s="292"/>
      <c r="BN23" s="292"/>
      <c r="BO23" s="292"/>
      <c r="BP23" s="292"/>
      <c r="BQ23" s="292"/>
      <c r="BR23" s="292"/>
      <c r="BS23" s="292"/>
      <c r="BT23" s="292"/>
      <c r="BU23" s="292"/>
      <c r="BV23" s="273"/>
      <c r="BW23" s="273"/>
      <c r="BX23" s="5">
        <v>7</v>
      </c>
      <c r="BY23" s="5">
        <f>IF(BX23&lt;=$K$5,COUNTA(R23,AB23,AN23,AZ23,BL23),0)</f>
        <v>0</v>
      </c>
      <c r="BZ23" s="5">
        <f>COUNTA(R23,AB23,AN23,AZ23,BL23)</f>
        <v>0</v>
      </c>
      <c r="CA23" s="5">
        <f>IF(AND($K$5&lt;BX23,BZ23&gt;=1),1,0)</f>
        <v>0</v>
      </c>
      <c r="CP23" s="262" t="s">
        <v>27</v>
      </c>
      <c r="CQ23" s="18">
        <f>IF(AB23&lt;=550999,0,IF(AB23&lt;=1618999,AB23-550000,IF(AB23&lt;=1619999,1069000,IF(AB23&lt;=1621999,1070000,IF(AB23&lt;=1623999,1072000,IF(AB23&lt;=1627999,1074000,IF(AB23&lt;=1799999,ROUNDDOWN(AB23/4,-3)*4*0.6+100000,)))))))</f>
        <v>0</v>
      </c>
      <c r="CR23" s="264">
        <f>MAX(CQ23,CQ24)</f>
        <v>0</v>
      </c>
      <c r="CS23" s="18">
        <f>IF(AN23&lt;=600000,0,IF(AN23&lt;=1299999,AN23-600000,IF(AN23&lt;=4099999,AN23*0.75-275000,IF(AN23&lt;=7699999,AN23*0.85-685000,IF(AN23&lt;=9999999,AN23*0.95-1455000,IF(AN23&gt;=10000000,AN23-1955000))))))</f>
        <v>0</v>
      </c>
      <c r="CT23" s="264">
        <f>IF(R23&lt;=64,CS23,CS24)</f>
        <v>0</v>
      </c>
      <c r="CU23" s="176">
        <f>AZ23</f>
        <v>0</v>
      </c>
      <c r="CV23" s="264">
        <f>CR23+CT23+CU23</f>
        <v>0</v>
      </c>
      <c r="CW23" s="267">
        <f>CV23-('計算ｼｰﾄ'!$DK$11)</f>
        <v>-430000</v>
      </c>
      <c r="CX23" s="176">
        <f>IF(CW23&lt;0,"",CW23)</f>
      </c>
      <c r="CY23" s="78">
        <f>IF(CX23="",0,CX23*$AF$48)</f>
        <v>0</v>
      </c>
      <c r="CZ23" s="248">
        <f>BL23</f>
        <v>0</v>
      </c>
      <c r="DB23" s="175" t="s">
        <v>27</v>
      </c>
      <c r="DC23" s="248">
        <f>IF(AND(R23&gt;=40,R23&lt;65),(CX23),"")</f>
      </c>
      <c r="DD23" s="248">
        <f>IF(AND(R23&gt;=40,R23&lt;65),(CZ23),"")</f>
      </c>
      <c r="DE23" s="269">
        <f>IF(AND(R23&gt;=40,R23&lt;65),1,0)</f>
        <v>0</v>
      </c>
      <c r="DH23" s="60"/>
      <c r="DI23" s="112" t="s">
        <v>68</v>
      </c>
    </row>
    <row r="24" spans="9:113" ht="12" customHeight="1" thickBot="1">
      <c r="I24" s="227"/>
      <c r="J24" s="228"/>
      <c r="K24" s="228"/>
      <c r="L24" s="228"/>
      <c r="M24" s="228"/>
      <c r="N24" s="228"/>
      <c r="O24" s="228"/>
      <c r="P24" s="228"/>
      <c r="Q24" s="229"/>
      <c r="R24" s="230"/>
      <c r="S24" s="231"/>
      <c r="T24" s="231"/>
      <c r="U24" s="231"/>
      <c r="V24" s="231"/>
      <c r="W24" s="231"/>
      <c r="X24" s="231"/>
      <c r="Y24" s="231"/>
      <c r="Z24" s="247"/>
      <c r="AA24" s="247"/>
      <c r="AB24" s="241"/>
      <c r="AC24" s="242"/>
      <c r="AD24" s="242"/>
      <c r="AE24" s="242"/>
      <c r="AF24" s="242"/>
      <c r="AG24" s="242"/>
      <c r="AH24" s="242"/>
      <c r="AI24" s="242"/>
      <c r="AJ24" s="242"/>
      <c r="AK24" s="242"/>
      <c r="AL24" s="247"/>
      <c r="AM24" s="247"/>
      <c r="AN24" s="241"/>
      <c r="AO24" s="242"/>
      <c r="AP24" s="242"/>
      <c r="AQ24" s="242"/>
      <c r="AR24" s="242"/>
      <c r="AS24" s="242"/>
      <c r="AT24" s="242"/>
      <c r="AU24" s="242"/>
      <c r="AV24" s="242"/>
      <c r="AW24" s="242"/>
      <c r="AX24" s="247"/>
      <c r="AY24" s="247"/>
      <c r="AZ24" s="241"/>
      <c r="BA24" s="242"/>
      <c r="BB24" s="242"/>
      <c r="BC24" s="242"/>
      <c r="BD24" s="242"/>
      <c r="BE24" s="242"/>
      <c r="BF24" s="242"/>
      <c r="BG24" s="242"/>
      <c r="BH24" s="242"/>
      <c r="BI24" s="242"/>
      <c r="BJ24" s="247"/>
      <c r="BK24" s="338"/>
      <c r="BL24" s="292"/>
      <c r="BM24" s="292"/>
      <c r="BN24" s="292"/>
      <c r="BO24" s="292"/>
      <c r="BP24" s="292"/>
      <c r="BQ24" s="292"/>
      <c r="BR24" s="292"/>
      <c r="BS24" s="292"/>
      <c r="BT24" s="292"/>
      <c r="BU24" s="292"/>
      <c r="BV24" s="273"/>
      <c r="BW24" s="273"/>
      <c r="CP24" s="263"/>
      <c r="CQ24" s="20">
        <f>IF(AB23&lt;=1799999,0,(IF(AB23&lt;=3599999,ROUNDDOWN(AB23/4,-3)*4*0.7-80000,IF(AB23&lt;=6599999,ROUNDDOWN(AB23/4,-3)*4*0.8-440000,IF(AB23&lt;=8499999,AB23*0.9-1100000,IF(AB23&gt;=8500000,AB23-1950000,))))))</f>
        <v>0</v>
      </c>
      <c r="CR24" s="265"/>
      <c r="CS24" s="20">
        <f>IF(AN23&lt;=1100000,0,IF(AN23&lt;=3299999,AN23-1100000,IF(AN23&lt;=4099999,AN23*0.75-275000,IF(AN23&lt;=7699999,AN23*0.85-685000,IF(AN23&lt;=9999999,AN23*0.95-1455000,IF(AN23&gt;=1000000,AN23-1955000))))))</f>
        <v>0</v>
      </c>
      <c r="CT24" s="265"/>
      <c r="CU24" s="177"/>
      <c r="CV24" s="265"/>
      <c r="CW24" s="268"/>
      <c r="CX24" s="177"/>
      <c r="CY24" s="79">
        <f>IF(CX23="",0,CX23*$AU$48)</f>
        <v>0</v>
      </c>
      <c r="CZ24" s="249"/>
      <c r="DB24" s="175"/>
      <c r="DC24" s="249"/>
      <c r="DD24" s="249"/>
      <c r="DE24" s="269"/>
      <c r="DH24" s="60"/>
      <c r="DI24" s="65" t="s">
        <v>69</v>
      </c>
    </row>
    <row r="25" spans="94:112" ht="6" customHeight="1" thickBot="1">
      <c r="CP25" s="175" t="s">
        <v>22</v>
      </c>
      <c r="CQ25" s="176"/>
      <c r="CR25" s="264">
        <f>SUM(CR11:CR24)</f>
        <v>0</v>
      </c>
      <c r="CS25" s="19"/>
      <c r="CT25" s="270">
        <f aca="true" t="shared" si="0" ref="CT25:CZ25">SUM(CT11:CT24)</f>
        <v>0</v>
      </c>
      <c r="CU25" s="176">
        <f t="shared" si="0"/>
        <v>0</v>
      </c>
      <c r="CV25" s="270">
        <f t="shared" si="0"/>
        <v>0</v>
      </c>
      <c r="CW25" s="248">
        <f t="shared" si="0"/>
        <v>-3010000</v>
      </c>
      <c r="CX25" s="176">
        <f>SUM(CX11:CX24)</f>
        <v>0</v>
      </c>
      <c r="CY25" s="19">
        <f>CY11+CY13+CY15+CY17+CY19+CY21+CY23</f>
        <v>0</v>
      </c>
      <c r="CZ25" s="176">
        <f t="shared" si="0"/>
        <v>0</v>
      </c>
      <c r="DB25" s="175" t="s">
        <v>22</v>
      </c>
      <c r="DC25" s="176">
        <f>SUM(DC11:DC24)</f>
        <v>0</v>
      </c>
      <c r="DD25" s="176">
        <f>SUM(DD11:DD24)</f>
        <v>0</v>
      </c>
      <c r="DE25" s="248">
        <f>SUM(DE11:DE24)</f>
        <v>0</v>
      </c>
      <c r="DH25" s="60"/>
    </row>
    <row r="26" spans="94:112" ht="6" customHeight="1" thickBot="1">
      <c r="CP26" s="175"/>
      <c r="CQ26" s="177"/>
      <c r="CR26" s="265"/>
      <c r="CS26" s="20"/>
      <c r="CT26" s="271"/>
      <c r="CU26" s="177"/>
      <c r="CV26" s="271"/>
      <c r="CW26" s="249"/>
      <c r="CX26" s="177"/>
      <c r="CY26" s="19">
        <f>CY12+CY14+CY16+CY18+CY20+CY22+CY24</f>
        <v>0</v>
      </c>
      <c r="CZ26" s="177"/>
      <c r="DB26" s="175"/>
      <c r="DC26" s="177"/>
      <c r="DD26" s="177"/>
      <c r="DE26" s="249"/>
      <c r="DH26" s="60"/>
    </row>
    <row r="27" spans="9:112" ht="6" customHeight="1">
      <c r="I27" s="266">
        <f>IF(K5="","",IF(CA10&gt;=1,"指定された部分以外は入力しないでください。正しく計算されません。",IF(BX10=BY10,"↓↓　　入力完了!!　計算結果をご確認ください　　↓↓","")))</f>
      </c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266"/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266"/>
      <c r="BO27" s="266"/>
      <c r="BP27" s="266"/>
      <c r="BQ27" s="266"/>
      <c r="BR27" s="266"/>
      <c r="BS27" s="266"/>
      <c r="BT27" s="266"/>
      <c r="BU27" s="266"/>
      <c r="BV27" s="266"/>
      <c r="BW27" s="26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B27" s="5"/>
      <c r="DH27" s="60"/>
    </row>
    <row r="28" spans="9:112" ht="6" customHeight="1"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B28" s="5"/>
      <c r="DH28" s="60"/>
    </row>
    <row r="29" spans="9:112" ht="6" customHeight="1"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266"/>
      <c r="BC29" s="266"/>
      <c r="BD29" s="266"/>
      <c r="BE29" s="266"/>
      <c r="BF29" s="266"/>
      <c r="BG29" s="266"/>
      <c r="BH29" s="266"/>
      <c r="BI29" s="266"/>
      <c r="BJ29" s="266"/>
      <c r="BK29" s="266"/>
      <c r="BL29" s="266"/>
      <c r="BM29" s="266"/>
      <c r="BN29" s="266"/>
      <c r="BO29" s="266"/>
      <c r="BP29" s="266"/>
      <c r="BQ29" s="266"/>
      <c r="BR29" s="266"/>
      <c r="BS29" s="266"/>
      <c r="BT29" s="266"/>
      <c r="BU29" s="266"/>
      <c r="BV29" s="266"/>
      <c r="BW29" s="26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B29" s="5"/>
      <c r="DH29" s="60"/>
    </row>
    <row r="30" spans="9:112" ht="6" customHeight="1"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6"/>
      <c r="BA30" s="266"/>
      <c r="BB30" s="266"/>
      <c r="BC30" s="266"/>
      <c r="BD30" s="266"/>
      <c r="BE30" s="266"/>
      <c r="BF30" s="266"/>
      <c r="BG30" s="266"/>
      <c r="BH30" s="266"/>
      <c r="BI30" s="266"/>
      <c r="BJ30" s="266"/>
      <c r="BK30" s="266"/>
      <c r="BL30" s="266"/>
      <c r="BM30" s="266"/>
      <c r="BN30" s="266"/>
      <c r="BO30" s="266"/>
      <c r="BP30" s="266"/>
      <c r="BQ30" s="266"/>
      <c r="BR30" s="266"/>
      <c r="BS30" s="266"/>
      <c r="BT30" s="266"/>
      <c r="BU30" s="266"/>
      <c r="BV30" s="266"/>
      <c r="BW30" s="26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B30" s="5"/>
      <c r="DH30" s="60"/>
    </row>
    <row r="31" spans="94:112" ht="6" customHeight="1"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B31" s="5"/>
      <c r="DH31" s="60"/>
    </row>
    <row r="32" spans="88:98" ht="6" customHeight="1"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</row>
    <row r="33" spans="88:98" ht="6" customHeight="1"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</row>
    <row r="34" spans="88:98" ht="6" customHeight="1"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</row>
    <row r="35" spans="88:98" ht="6" customHeight="1"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</row>
    <row r="36" spans="88:98" ht="6" customHeight="1"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</row>
    <row r="37" spans="5:100" ht="6" customHeight="1">
      <c r="E37" s="8"/>
      <c r="F37" s="8"/>
      <c r="G37" s="8"/>
      <c r="H37" s="9"/>
      <c r="I37" s="9"/>
      <c r="J37" s="9"/>
      <c r="K37" s="9"/>
      <c r="L37" s="9"/>
      <c r="M37" s="9"/>
      <c r="N37" s="9"/>
      <c r="O37" s="9"/>
      <c r="V37" s="6"/>
      <c r="W37" s="6"/>
      <c r="AW37" s="174" t="s">
        <v>39</v>
      </c>
      <c r="AX37" s="174"/>
      <c r="AY37" s="174"/>
      <c r="AZ37" s="174"/>
      <c r="BA37" s="174"/>
      <c r="BB37" s="174"/>
      <c r="BC37" s="174"/>
      <c r="BD37" s="174"/>
      <c r="BE37" s="174"/>
      <c r="BF37" s="174"/>
      <c r="BG37" s="238">
        <f>IF(K5="","",K5)</f>
        <v>1</v>
      </c>
      <c r="BH37" s="238"/>
      <c r="BI37" s="238"/>
      <c r="BJ37" s="238"/>
      <c r="BK37" s="238"/>
      <c r="BL37" s="174" t="s">
        <v>40</v>
      </c>
      <c r="BM37" s="174"/>
      <c r="BN37" s="174"/>
      <c r="CP37" s="16"/>
      <c r="CQ37" s="16"/>
      <c r="CR37" s="16"/>
      <c r="CS37" s="16"/>
      <c r="CT37" s="16"/>
      <c r="CU37" s="16"/>
      <c r="CV37" s="16"/>
    </row>
    <row r="38" spans="5:100" ht="6" customHeight="1">
      <c r="E38" s="8"/>
      <c r="F38" s="8"/>
      <c r="G38" s="8"/>
      <c r="H38" s="9"/>
      <c r="I38" s="9"/>
      <c r="J38" s="9"/>
      <c r="K38" s="9"/>
      <c r="L38" s="9"/>
      <c r="M38" s="9"/>
      <c r="N38" s="9"/>
      <c r="O38" s="9"/>
      <c r="V38" s="6"/>
      <c r="W38" s="6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238"/>
      <c r="BH38" s="238"/>
      <c r="BI38" s="238"/>
      <c r="BJ38" s="238"/>
      <c r="BK38" s="238"/>
      <c r="BL38" s="174"/>
      <c r="BM38" s="174"/>
      <c r="BN38" s="174"/>
      <c r="CP38" s="16"/>
      <c r="CQ38" s="16"/>
      <c r="CR38" s="16"/>
      <c r="CS38" s="16"/>
      <c r="CT38" s="16"/>
      <c r="CU38" s="16"/>
      <c r="CV38" s="16"/>
    </row>
    <row r="39" spans="5:100" ht="6" customHeight="1">
      <c r="E39" s="8"/>
      <c r="F39" s="8"/>
      <c r="G39" s="8"/>
      <c r="H39" s="9"/>
      <c r="I39" s="9"/>
      <c r="J39" s="9"/>
      <c r="K39" s="9"/>
      <c r="L39" s="9"/>
      <c r="M39" s="9"/>
      <c r="N39" s="9"/>
      <c r="O39" s="9"/>
      <c r="V39" s="6"/>
      <c r="W39" s="6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238"/>
      <c r="BH39" s="238"/>
      <c r="BI39" s="238"/>
      <c r="BJ39" s="238"/>
      <c r="BK39" s="238"/>
      <c r="BL39" s="174"/>
      <c r="BM39" s="174"/>
      <c r="BN39" s="174"/>
      <c r="CP39" s="16"/>
      <c r="CQ39" s="16"/>
      <c r="CR39" s="16"/>
      <c r="CS39" s="16"/>
      <c r="CT39" s="16"/>
      <c r="CU39" s="16"/>
      <c r="CV39" s="16"/>
    </row>
    <row r="40" spans="5:100" ht="6" customHeight="1"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W40" s="260" t="s">
        <v>41</v>
      </c>
      <c r="AX40" s="260"/>
      <c r="AY40" s="260"/>
      <c r="AZ40" s="260"/>
      <c r="BA40" s="260"/>
      <c r="BB40" s="260"/>
      <c r="BC40" s="260"/>
      <c r="BD40" s="260"/>
      <c r="BE40" s="260"/>
      <c r="BF40" s="260"/>
      <c r="BG40" s="261">
        <f>IF(K5="","",DE25)</f>
        <v>0</v>
      </c>
      <c r="BH40" s="238"/>
      <c r="BI40" s="238"/>
      <c r="BJ40" s="238"/>
      <c r="BK40" s="238"/>
      <c r="BL40" s="174" t="s">
        <v>40</v>
      </c>
      <c r="BM40" s="174"/>
      <c r="BN40" s="174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P40" s="16"/>
      <c r="CQ40" s="16"/>
      <c r="CR40" s="16"/>
      <c r="CS40" s="16"/>
      <c r="CT40" s="16"/>
      <c r="CU40" s="16"/>
      <c r="CV40" s="16"/>
    </row>
    <row r="41" spans="5:100" ht="6" customHeight="1"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W41" s="260"/>
      <c r="AX41" s="260"/>
      <c r="AY41" s="260"/>
      <c r="AZ41" s="260"/>
      <c r="BA41" s="260"/>
      <c r="BB41" s="260"/>
      <c r="BC41" s="260"/>
      <c r="BD41" s="260"/>
      <c r="BE41" s="260"/>
      <c r="BF41" s="260"/>
      <c r="BG41" s="238"/>
      <c r="BH41" s="238"/>
      <c r="BI41" s="238"/>
      <c r="BJ41" s="238"/>
      <c r="BK41" s="238"/>
      <c r="BL41" s="174"/>
      <c r="BM41" s="174"/>
      <c r="BN41" s="174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P41" s="16"/>
      <c r="CQ41" s="16"/>
      <c r="CR41" s="16"/>
      <c r="CS41" s="16"/>
      <c r="CT41" s="16"/>
      <c r="CU41" s="16"/>
      <c r="CV41" s="16"/>
    </row>
    <row r="42" spans="5:100" ht="6" customHeight="1"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W42" s="260"/>
      <c r="AX42" s="260"/>
      <c r="AY42" s="260"/>
      <c r="AZ42" s="260"/>
      <c r="BA42" s="260"/>
      <c r="BB42" s="260"/>
      <c r="BC42" s="260"/>
      <c r="BD42" s="260"/>
      <c r="BE42" s="260"/>
      <c r="BF42" s="260"/>
      <c r="BG42" s="238"/>
      <c r="BH42" s="238"/>
      <c r="BI42" s="238"/>
      <c r="BJ42" s="238"/>
      <c r="BK42" s="238"/>
      <c r="BL42" s="174"/>
      <c r="BM42" s="174"/>
      <c r="BN42" s="174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P42" s="16"/>
      <c r="CQ42" s="16"/>
      <c r="CR42" s="16"/>
      <c r="CS42" s="16"/>
      <c r="CT42" s="16"/>
      <c r="CU42" s="16"/>
      <c r="CV42" s="16"/>
    </row>
    <row r="43" spans="5:100" ht="6" customHeight="1" thickBot="1"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W43" s="260"/>
      <c r="AX43" s="260"/>
      <c r="AY43" s="260"/>
      <c r="AZ43" s="260"/>
      <c r="BA43" s="260"/>
      <c r="BB43" s="260"/>
      <c r="BC43" s="260"/>
      <c r="BD43" s="260"/>
      <c r="BE43" s="260"/>
      <c r="BF43" s="260"/>
      <c r="BG43" s="238"/>
      <c r="BH43" s="238"/>
      <c r="BI43" s="238"/>
      <c r="BJ43" s="238"/>
      <c r="BK43" s="238"/>
      <c r="BL43" s="174"/>
      <c r="BM43" s="174"/>
      <c r="BN43" s="174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P43" s="16"/>
      <c r="CQ43" s="16"/>
      <c r="CR43" s="16"/>
      <c r="CS43" s="16"/>
      <c r="CT43" s="16"/>
      <c r="CU43" s="16"/>
      <c r="CV43" s="16"/>
    </row>
    <row r="44" spans="5:100" ht="6" customHeight="1">
      <c r="E44" s="8"/>
      <c r="I44" s="127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9"/>
      <c r="AB44" s="133" t="s">
        <v>3</v>
      </c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5"/>
      <c r="AQ44" s="232" t="s">
        <v>53</v>
      </c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  <c r="BE44" s="234"/>
      <c r="BF44" s="253" t="s">
        <v>4</v>
      </c>
      <c r="BG44" s="254"/>
      <c r="BH44" s="254"/>
      <c r="BI44" s="254"/>
      <c r="BJ44" s="254"/>
      <c r="BK44" s="254"/>
      <c r="BL44" s="254"/>
      <c r="BM44" s="254"/>
      <c r="BN44" s="254"/>
      <c r="BO44" s="254"/>
      <c r="BP44" s="254"/>
      <c r="BQ44" s="254"/>
      <c r="BR44" s="254"/>
      <c r="BS44" s="254"/>
      <c r="BT44" s="255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P44" s="16"/>
      <c r="CQ44" s="16"/>
      <c r="CR44" s="16"/>
      <c r="CS44" s="16"/>
      <c r="CT44" s="16"/>
      <c r="CU44" s="16"/>
      <c r="CV44" s="16"/>
    </row>
    <row r="45" spans="9:100" ht="6" customHeight="1">
      <c r="I45" s="130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2"/>
      <c r="AB45" s="136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8"/>
      <c r="AQ45" s="235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236"/>
      <c r="BC45" s="236"/>
      <c r="BD45" s="236"/>
      <c r="BE45" s="237"/>
      <c r="BF45" s="256"/>
      <c r="BG45" s="257"/>
      <c r="BH45" s="257"/>
      <c r="BI45" s="257"/>
      <c r="BJ45" s="257"/>
      <c r="BK45" s="257"/>
      <c r="BL45" s="257"/>
      <c r="BM45" s="257"/>
      <c r="BN45" s="257"/>
      <c r="BO45" s="257"/>
      <c r="BP45" s="257"/>
      <c r="BQ45" s="257"/>
      <c r="BR45" s="257"/>
      <c r="BS45" s="257"/>
      <c r="BT45" s="258"/>
      <c r="CP45" s="16"/>
      <c r="CQ45" s="16"/>
      <c r="CR45" s="16"/>
      <c r="CS45" s="16"/>
      <c r="CT45" s="16"/>
      <c r="CU45" s="16"/>
      <c r="CV45" s="16"/>
    </row>
    <row r="46" spans="9:100" ht="6" customHeight="1">
      <c r="I46" s="130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2"/>
      <c r="AB46" s="136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8"/>
      <c r="AQ46" s="235"/>
      <c r="AR46" s="236"/>
      <c r="AS46" s="236"/>
      <c r="AT46" s="236"/>
      <c r="AU46" s="236"/>
      <c r="AV46" s="236"/>
      <c r="AW46" s="236"/>
      <c r="AX46" s="236"/>
      <c r="AY46" s="236"/>
      <c r="AZ46" s="236"/>
      <c r="BA46" s="236"/>
      <c r="BB46" s="236"/>
      <c r="BC46" s="236"/>
      <c r="BD46" s="236"/>
      <c r="BE46" s="237"/>
      <c r="BF46" s="256"/>
      <c r="BG46" s="257"/>
      <c r="BH46" s="257"/>
      <c r="BI46" s="257"/>
      <c r="BJ46" s="257"/>
      <c r="BK46" s="257"/>
      <c r="BL46" s="257"/>
      <c r="BM46" s="257"/>
      <c r="BN46" s="257"/>
      <c r="BO46" s="257"/>
      <c r="BP46" s="257"/>
      <c r="BQ46" s="257"/>
      <c r="BR46" s="257"/>
      <c r="BS46" s="257"/>
      <c r="BT46" s="258"/>
      <c r="CP46" s="16"/>
      <c r="CQ46" s="16"/>
      <c r="CR46" s="16"/>
      <c r="CS46" s="16"/>
      <c r="CT46" s="16"/>
      <c r="CU46" s="16"/>
      <c r="CV46" s="16"/>
    </row>
    <row r="47" spans="9:100" ht="6" customHeight="1">
      <c r="I47" s="140" t="s">
        <v>16</v>
      </c>
      <c r="J47" s="141"/>
      <c r="K47" s="142"/>
      <c r="L47" s="330" t="s">
        <v>49</v>
      </c>
      <c r="M47" s="331"/>
      <c r="N47" s="331"/>
      <c r="O47" s="331"/>
      <c r="P47" s="331"/>
      <c r="Q47" s="331"/>
      <c r="R47" s="331"/>
      <c r="S47" s="331"/>
      <c r="T47" s="331"/>
      <c r="U47" s="22"/>
      <c r="V47" s="22"/>
      <c r="W47" s="22"/>
      <c r="X47" s="22"/>
      <c r="Y47" s="22"/>
      <c r="Z47" s="22"/>
      <c r="AA47" s="37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41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33"/>
      <c r="CP47" s="16"/>
      <c r="CQ47" s="16"/>
      <c r="CR47" s="16"/>
      <c r="CS47" s="16"/>
      <c r="CT47" s="16"/>
      <c r="CU47" s="16"/>
      <c r="CV47" s="16"/>
    </row>
    <row r="48" spans="9:100" ht="6" customHeight="1">
      <c r="I48" s="143"/>
      <c r="J48" s="144"/>
      <c r="K48" s="145"/>
      <c r="L48" s="329"/>
      <c r="M48" s="179"/>
      <c r="N48" s="179"/>
      <c r="O48" s="179"/>
      <c r="P48" s="179"/>
      <c r="Q48" s="179"/>
      <c r="R48" s="179"/>
      <c r="S48" s="179"/>
      <c r="T48" s="179"/>
      <c r="AA48" s="38"/>
      <c r="AB48" s="305" t="s">
        <v>43</v>
      </c>
      <c r="AC48" s="305"/>
      <c r="AD48" s="305"/>
      <c r="AE48" s="305"/>
      <c r="AF48" s="319">
        <f>IF($P$2="","",VLOOKUP($P$2,$DI$9:$EB$15,4,FALSE))</f>
        <v>0.058</v>
      </c>
      <c r="AG48" s="319"/>
      <c r="AH48" s="319"/>
      <c r="AI48" s="319"/>
      <c r="AJ48" s="324"/>
      <c r="AK48" s="324"/>
      <c r="AL48" s="30"/>
      <c r="AM48" s="30"/>
      <c r="AN48" s="30"/>
      <c r="AO48" s="30"/>
      <c r="AP48" s="30"/>
      <c r="AQ48" s="245" t="s">
        <v>43</v>
      </c>
      <c r="AR48" s="246"/>
      <c r="AS48" s="246"/>
      <c r="AT48" s="246"/>
      <c r="AU48" s="291">
        <f>IF($P$2="","",VLOOKUP($P$2,$DI$9:$EB$15,10,FALSE))</f>
        <v>0.022</v>
      </c>
      <c r="AV48" s="291"/>
      <c r="AW48" s="291"/>
      <c r="AX48" s="291"/>
      <c r="AY48" s="44"/>
      <c r="AZ48" s="44"/>
      <c r="BA48" s="44"/>
      <c r="BB48" s="44"/>
      <c r="BC48" s="44"/>
      <c r="BD48" s="44"/>
      <c r="BE48" s="45"/>
      <c r="BF48" s="259" t="s">
        <v>62</v>
      </c>
      <c r="BG48" s="259"/>
      <c r="BH48" s="259"/>
      <c r="BI48" s="259"/>
      <c r="BJ48" s="252">
        <f>IF($P$2="","",VLOOKUP($P$2,$DI$9:$EB$15,16,FALSE))</f>
        <v>0.019</v>
      </c>
      <c r="BK48" s="252"/>
      <c r="BL48" s="252"/>
      <c r="BM48" s="252"/>
      <c r="BN48" s="24"/>
      <c r="BO48" s="24"/>
      <c r="BP48" s="24"/>
      <c r="BQ48" s="24"/>
      <c r="BR48" s="24"/>
      <c r="BS48" s="24"/>
      <c r="BT48" s="34"/>
      <c r="CP48" s="16"/>
      <c r="CQ48" s="16"/>
      <c r="CR48" s="16"/>
      <c r="CS48" s="16"/>
      <c r="CT48" s="16"/>
      <c r="CU48" s="16"/>
      <c r="CV48" s="16"/>
    </row>
    <row r="49" spans="9:100" ht="6" customHeight="1">
      <c r="I49" s="143"/>
      <c r="J49" s="144"/>
      <c r="K49" s="145"/>
      <c r="L49" s="174" t="s">
        <v>42</v>
      </c>
      <c r="M49" s="174"/>
      <c r="N49" s="306">
        <f>IF(K5="","",CX25)</f>
        <v>0</v>
      </c>
      <c r="O49" s="306"/>
      <c r="P49" s="306"/>
      <c r="Q49" s="306"/>
      <c r="R49" s="306"/>
      <c r="S49" s="306"/>
      <c r="T49" s="306"/>
      <c r="U49" s="306"/>
      <c r="V49" s="179" t="s">
        <v>55</v>
      </c>
      <c r="W49" s="179"/>
      <c r="X49" s="179"/>
      <c r="Y49" s="179"/>
      <c r="Z49" s="179"/>
      <c r="AA49" s="180"/>
      <c r="AB49" s="305"/>
      <c r="AC49" s="305"/>
      <c r="AD49" s="305"/>
      <c r="AE49" s="305"/>
      <c r="AF49" s="319"/>
      <c r="AG49" s="319"/>
      <c r="AH49" s="319"/>
      <c r="AI49" s="319"/>
      <c r="AJ49" s="324"/>
      <c r="AK49" s="324"/>
      <c r="AL49" s="30"/>
      <c r="AM49" s="30"/>
      <c r="AN49" s="30"/>
      <c r="AO49" s="30"/>
      <c r="AP49" s="30"/>
      <c r="AQ49" s="245"/>
      <c r="AR49" s="246"/>
      <c r="AS49" s="246"/>
      <c r="AT49" s="246"/>
      <c r="AU49" s="291"/>
      <c r="AV49" s="291"/>
      <c r="AW49" s="291"/>
      <c r="AX49" s="291"/>
      <c r="AY49" s="44"/>
      <c r="AZ49" s="44"/>
      <c r="BA49" s="44"/>
      <c r="BB49" s="44"/>
      <c r="BC49" s="44"/>
      <c r="BD49" s="44"/>
      <c r="BE49" s="45"/>
      <c r="BF49" s="259"/>
      <c r="BG49" s="259"/>
      <c r="BH49" s="259"/>
      <c r="BI49" s="259"/>
      <c r="BJ49" s="252"/>
      <c r="BK49" s="252"/>
      <c r="BL49" s="252"/>
      <c r="BM49" s="252"/>
      <c r="BN49" s="24"/>
      <c r="BO49" s="24"/>
      <c r="BP49" s="24"/>
      <c r="BQ49" s="24"/>
      <c r="BR49" s="24"/>
      <c r="BS49" s="24"/>
      <c r="BT49" s="34"/>
      <c r="CP49" s="16"/>
      <c r="CQ49" s="16"/>
      <c r="CR49" s="16"/>
      <c r="CS49" s="16"/>
      <c r="CT49" s="16"/>
      <c r="CU49" s="16"/>
      <c r="CV49" s="16"/>
    </row>
    <row r="50" spans="9:100" ht="6" customHeight="1">
      <c r="I50" s="143"/>
      <c r="J50" s="144"/>
      <c r="K50" s="145"/>
      <c r="L50" s="174"/>
      <c r="M50" s="174"/>
      <c r="N50" s="306"/>
      <c r="O50" s="306"/>
      <c r="P50" s="306"/>
      <c r="Q50" s="306"/>
      <c r="R50" s="306"/>
      <c r="S50" s="306"/>
      <c r="T50" s="306"/>
      <c r="U50" s="306"/>
      <c r="V50" s="179"/>
      <c r="W50" s="179"/>
      <c r="X50" s="179"/>
      <c r="Y50" s="179"/>
      <c r="Z50" s="179"/>
      <c r="AA50" s="180"/>
      <c r="AB50" s="305"/>
      <c r="AC50" s="305"/>
      <c r="AD50" s="305"/>
      <c r="AE50" s="305"/>
      <c r="AF50" s="319"/>
      <c r="AG50" s="319"/>
      <c r="AH50" s="319"/>
      <c r="AI50" s="319"/>
      <c r="AJ50" s="324"/>
      <c r="AK50" s="324"/>
      <c r="AL50" s="30"/>
      <c r="AM50" s="30"/>
      <c r="AN50" s="30"/>
      <c r="AO50" s="30"/>
      <c r="AP50" s="30"/>
      <c r="AQ50" s="245"/>
      <c r="AR50" s="246"/>
      <c r="AS50" s="246"/>
      <c r="AT50" s="246"/>
      <c r="AU50" s="291"/>
      <c r="AV50" s="291"/>
      <c r="AW50" s="291"/>
      <c r="AX50" s="291"/>
      <c r="AY50" s="44"/>
      <c r="AZ50" s="44"/>
      <c r="BA50" s="44"/>
      <c r="BB50" s="44"/>
      <c r="BC50" s="44"/>
      <c r="BD50" s="44"/>
      <c r="BE50" s="45"/>
      <c r="BF50" s="259"/>
      <c r="BG50" s="259"/>
      <c r="BH50" s="259"/>
      <c r="BI50" s="259"/>
      <c r="BJ50" s="252"/>
      <c r="BK50" s="252"/>
      <c r="BL50" s="252"/>
      <c r="BM50" s="252"/>
      <c r="BN50" s="24"/>
      <c r="BO50" s="24"/>
      <c r="BP50" s="24"/>
      <c r="BQ50" s="24"/>
      <c r="BR50" s="24"/>
      <c r="BS50" s="24"/>
      <c r="BT50" s="34"/>
      <c r="CP50" s="16"/>
      <c r="CQ50" s="16"/>
      <c r="CR50" s="16"/>
      <c r="CS50" s="16"/>
      <c r="CT50" s="16"/>
      <c r="CU50" s="16"/>
      <c r="CV50" s="16"/>
    </row>
    <row r="51" spans="9:100" ht="6" customHeight="1">
      <c r="I51" s="143"/>
      <c r="J51" s="144"/>
      <c r="K51" s="145"/>
      <c r="L51" s="315" t="s">
        <v>57</v>
      </c>
      <c r="M51" s="316"/>
      <c r="N51" s="316"/>
      <c r="O51" s="316"/>
      <c r="P51" s="316"/>
      <c r="Q51" s="316"/>
      <c r="R51" s="316"/>
      <c r="S51" s="316"/>
      <c r="T51" s="316"/>
      <c r="U51" s="316"/>
      <c r="V51" s="316"/>
      <c r="W51" s="316"/>
      <c r="X51" s="316"/>
      <c r="Y51" s="316"/>
      <c r="Z51" s="316"/>
      <c r="AA51" s="317"/>
      <c r="AB51" s="286">
        <f>IF(K5="","",N49*AF48)</f>
        <v>0</v>
      </c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5" t="s">
        <v>44</v>
      </c>
      <c r="AO51" s="285"/>
      <c r="AP51" s="285"/>
      <c r="AQ51" s="243">
        <f>IF(K5="","",N49*AU48)</f>
        <v>0</v>
      </c>
      <c r="AR51" s="244"/>
      <c r="AS51" s="244"/>
      <c r="AT51" s="244"/>
      <c r="AU51" s="244"/>
      <c r="AV51" s="244"/>
      <c r="AW51" s="244"/>
      <c r="AX51" s="244"/>
      <c r="AY51" s="244"/>
      <c r="AZ51" s="244"/>
      <c r="BA51" s="244"/>
      <c r="BB51" s="244"/>
      <c r="BC51" s="289" t="s">
        <v>44</v>
      </c>
      <c r="BD51" s="289"/>
      <c r="BE51" s="290"/>
      <c r="BF51" s="318">
        <f>IF(K5="","",DC25*BJ48)</f>
        <v>0</v>
      </c>
      <c r="BG51" s="318"/>
      <c r="BH51" s="318"/>
      <c r="BI51" s="318"/>
      <c r="BJ51" s="318"/>
      <c r="BK51" s="318"/>
      <c r="BL51" s="318"/>
      <c r="BM51" s="318"/>
      <c r="BN51" s="318"/>
      <c r="BO51" s="318"/>
      <c r="BP51" s="318"/>
      <c r="BQ51" s="318"/>
      <c r="BR51" s="250" t="s">
        <v>44</v>
      </c>
      <c r="BS51" s="250"/>
      <c r="BT51" s="251"/>
      <c r="CP51" s="16"/>
      <c r="CQ51" s="16"/>
      <c r="CR51" s="16"/>
      <c r="CS51" s="16"/>
      <c r="CT51" s="16"/>
      <c r="CU51" s="16"/>
      <c r="CV51" s="16"/>
    </row>
    <row r="52" spans="9:100" ht="6" customHeight="1">
      <c r="I52" s="143"/>
      <c r="J52" s="144"/>
      <c r="K52" s="145"/>
      <c r="L52" s="315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7"/>
      <c r="AB52" s="286"/>
      <c r="AC52" s="286"/>
      <c r="AD52" s="286"/>
      <c r="AE52" s="286"/>
      <c r="AF52" s="286"/>
      <c r="AG52" s="286"/>
      <c r="AH52" s="286"/>
      <c r="AI52" s="286"/>
      <c r="AJ52" s="286"/>
      <c r="AK52" s="286"/>
      <c r="AL52" s="286"/>
      <c r="AM52" s="286"/>
      <c r="AN52" s="285"/>
      <c r="AO52" s="285"/>
      <c r="AP52" s="285"/>
      <c r="AQ52" s="243"/>
      <c r="AR52" s="244"/>
      <c r="AS52" s="244"/>
      <c r="AT52" s="244"/>
      <c r="AU52" s="244"/>
      <c r="AV52" s="244"/>
      <c r="AW52" s="244"/>
      <c r="AX52" s="244"/>
      <c r="AY52" s="244"/>
      <c r="AZ52" s="244"/>
      <c r="BA52" s="244"/>
      <c r="BB52" s="244"/>
      <c r="BC52" s="289"/>
      <c r="BD52" s="289"/>
      <c r="BE52" s="290"/>
      <c r="BF52" s="318"/>
      <c r="BG52" s="318"/>
      <c r="BH52" s="318"/>
      <c r="BI52" s="318"/>
      <c r="BJ52" s="318"/>
      <c r="BK52" s="318"/>
      <c r="BL52" s="318"/>
      <c r="BM52" s="318"/>
      <c r="BN52" s="318"/>
      <c r="BO52" s="318"/>
      <c r="BP52" s="318"/>
      <c r="BQ52" s="318"/>
      <c r="BR52" s="250"/>
      <c r="BS52" s="250"/>
      <c r="BT52" s="251"/>
      <c r="CP52" s="16"/>
      <c r="CQ52" s="16"/>
      <c r="CR52" s="16"/>
      <c r="CS52" s="16"/>
      <c r="CT52" s="16"/>
      <c r="CU52" s="16"/>
      <c r="CV52" s="16"/>
    </row>
    <row r="53" spans="9:100" ht="6" customHeight="1">
      <c r="I53" s="143"/>
      <c r="J53" s="144"/>
      <c r="K53" s="145"/>
      <c r="L53" s="174" t="s">
        <v>42</v>
      </c>
      <c r="M53" s="174"/>
      <c r="N53" s="306">
        <f>IF(K5="","",DC25)</f>
        <v>0</v>
      </c>
      <c r="O53" s="306"/>
      <c r="P53" s="306"/>
      <c r="Q53" s="306"/>
      <c r="R53" s="306"/>
      <c r="S53" s="306"/>
      <c r="T53" s="306"/>
      <c r="U53" s="306"/>
      <c r="V53" s="179" t="s">
        <v>56</v>
      </c>
      <c r="W53" s="179"/>
      <c r="X53" s="179"/>
      <c r="Y53" s="179"/>
      <c r="Z53" s="179"/>
      <c r="AA53" s="180"/>
      <c r="AB53" s="286"/>
      <c r="AC53" s="286"/>
      <c r="AD53" s="286"/>
      <c r="AE53" s="286"/>
      <c r="AF53" s="286"/>
      <c r="AG53" s="286"/>
      <c r="AH53" s="286"/>
      <c r="AI53" s="286"/>
      <c r="AJ53" s="286"/>
      <c r="AK53" s="286"/>
      <c r="AL53" s="286"/>
      <c r="AM53" s="286"/>
      <c r="AN53" s="285"/>
      <c r="AO53" s="285"/>
      <c r="AP53" s="285"/>
      <c r="AQ53" s="243"/>
      <c r="AR53" s="244"/>
      <c r="AS53" s="244"/>
      <c r="AT53" s="244"/>
      <c r="AU53" s="244"/>
      <c r="AV53" s="244"/>
      <c r="AW53" s="244"/>
      <c r="AX53" s="244"/>
      <c r="AY53" s="244"/>
      <c r="AZ53" s="244"/>
      <c r="BA53" s="244"/>
      <c r="BB53" s="244"/>
      <c r="BC53" s="289"/>
      <c r="BD53" s="289"/>
      <c r="BE53" s="290"/>
      <c r="BF53" s="318"/>
      <c r="BG53" s="318"/>
      <c r="BH53" s="318"/>
      <c r="BI53" s="318"/>
      <c r="BJ53" s="318"/>
      <c r="BK53" s="318"/>
      <c r="BL53" s="318"/>
      <c r="BM53" s="318"/>
      <c r="BN53" s="318"/>
      <c r="BO53" s="318"/>
      <c r="BP53" s="318"/>
      <c r="BQ53" s="318"/>
      <c r="BR53" s="250"/>
      <c r="BS53" s="250"/>
      <c r="BT53" s="251"/>
      <c r="CP53" s="16"/>
      <c r="CQ53" s="16"/>
      <c r="CR53" s="16"/>
      <c r="CS53" s="16"/>
      <c r="CT53" s="16"/>
      <c r="CU53" s="16"/>
      <c r="CV53" s="16"/>
    </row>
    <row r="54" spans="9:72" ht="6" customHeight="1">
      <c r="I54" s="146"/>
      <c r="J54" s="147"/>
      <c r="K54" s="148"/>
      <c r="L54" s="332"/>
      <c r="M54" s="332"/>
      <c r="N54" s="333"/>
      <c r="O54" s="333"/>
      <c r="P54" s="333"/>
      <c r="Q54" s="333"/>
      <c r="R54" s="333"/>
      <c r="S54" s="333"/>
      <c r="T54" s="333"/>
      <c r="U54" s="333"/>
      <c r="V54" s="181"/>
      <c r="W54" s="181"/>
      <c r="X54" s="181"/>
      <c r="Y54" s="181"/>
      <c r="Z54" s="181"/>
      <c r="AA54" s="182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46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8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35"/>
    </row>
    <row r="55" spans="9:72" ht="6" customHeight="1" hidden="1">
      <c r="I55" s="143" t="s">
        <v>17</v>
      </c>
      <c r="J55" s="144"/>
      <c r="K55" s="145"/>
      <c r="L55" s="329" t="s">
        <v>58</v>
      </c>
      <c r="M55" s="179"/>
      <c r="N55" s="179"/>
      <c r="O55" s="179"/>
      <c r="P55" s="179"/>
      <c r="Q55" s="179"/>
      <c r="R55" s="179"/>
      <c r="S55" s="179"/>
      <c r="T55" s="179"/>
      <c r="AA55" s="38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41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33"/>
    </row>
    <row r="56" spans="9:72" ht="6" customHeight="1" hidden="1">
      <c r="I56" s="143"/>
      <c r="J56" s="144"/>
      <c r="K56" s="145"/>
      <c r="L56" s="329"/>
      <c r="M56" s="179"/>
      <c r="N56" s="179"/>
      <c r="O56" s="179"/>
      <c r="P56" s="179"/>
      <c r="Q56" s="179"/>
      <c r="R56" s="179"/>
      <c r="S56" s="179"/>
      <c r="T56" s="179"/>
      <c r="AA56" s="38"/>
      <c r="AB56" s="305" t="s">
        <v>63</v>
      </c>
      <c r="AC56" s="305"/>
      <c r="AD56" s="305"/>
      <c r="AE56" s="305"/>
      <c r="AF56" s="319">
        <f>IF($P$2="","",VLOOKUP($P$2,$DI$9:$EB$15,5,FALSE))</f>
        <v>0</v>
      </c>
      <c r="AG56" s="319"/>
      <c r="AH56" s="319"/>
      <c r="AI56" s="319"/>
      <c r="AJ56" s="30"/>
      <c r="AK56" s="30"/>
      <c r="AL56" s="30"/>
      <c r="AM56" s="30"/>
      <c r="AN56" s="30"/>
      <c r="AO56" s="30"/>
      <c r="AP56" s="30"/>
      <c r="AQ56" s="245" t="s">
        <v>63</v>
      </c>
      <c r="AR56" s="246"/>
      <c r="AS56" s="246"/>
      <c r="AT56" s="246"/>
      <c r="AU56" s="291">
        <f>IF($P$2="","",VLOOKUP($P$2,$DI$9:$EB$15,11,FALSE))</f>
        <v>0</v>
      </c>
      <c r="AV56" s="291"/>
      <c r="AW56" s="291"/>
      <c r="AX56" s="291"/>
      <c r="AY56" s="44"/>
      <c r="AZ56" s="44"/>
      <c r="BA56" s="44"/>
      <c r="BB56" s="44"/>
      <c r="BC56" s="44"/>
      <c r="BD56" s="44"/>
      <c r="BE56" s="45"/>
      <c r="BF56" s="259" t="s">
        <v>64</v>
      </c>
      <c r="BG56" s="259"/>
      <c r="BH56" s="259"/>
      <c r="BI56" s="259"/>
      <c r="BJ56" s="252">
        <f>IF($P$2="","",VLOOKUP($P$2,$DI$9:$EB$15,17,FALSE))</f>
        <v>0</v>
      </c>
      <c r="BK56" s="252"/>
      <c r="BL56" s="252"/>
      <c r="BM56" s="252"/>
      <c r="BN56" s="24"/>
      <c r="BO56" s="24"/>
      <c r="BP56" s="24"/>
      <c r="BQ56" s="24"/>
      <c r="BR56" s="24"/>
      <c r="BS56" s="24"/>
      <c r="BT56" s="34"/>
    </row>
    <row r="57" spans="9:100" ht="6" customHeight="1" hidden="1">
      <c r="I57" s="143"/>
      <c r="J57" s="144"/>
      <c r="K57" s="145"/>
      <c r="L57" s="174" t="s">
        <v>42</v>
      </c>
      <c r="M57" s="174"/>
      <c r="N57" s="306">
        <f>IF(K5="","",CZ25)</f>
        <v>0</v>
      </c>
      <c r="O57" s="306"/>
      <c r="P57" s="306"/>
      <c r="Q57" s="306"/>
      <c r="R57" s="306"/>
      <c r="S57" s="306"/>
      <c r="T57" s="306"/>
      <c r="U57" s="306"/>
      <c r="V57" s="179" t="s">
        <v>59</v>
      </c>
      <c r="W57" s="179"/>
      <c r="X57" s="179"/>
      <c r="Y57" s="179"/>
      <c r="Z57" s="179"/>
      <c r="AA57" s="180"/>
      <c r="AB57" s="305"/>
      <c r="AC57" s="305"/>
      <c r="AD57" s="305"/>
      <c r="AE57" s="305"/>
      <c r="AF57" s="319"/>
      <c r="AG57" s="319"/>
      <c r="AH57" s="319"/>
      <c r="AI57" s="319"/>
      <c r="AJ57" s="30"/>
      <c r="AK57" s="30"/>
      <c r="AL57" s="30"/>
      <c r="AM57" s="30"/>
      <c r="AN57" s="30"/>
      <c r="AO57" s="30"/>
      <c r="AP57" s="30"/>
      <c r="AQ57" s="245"/>
      <c r="AR57" s="246"/>
      <c r="AS57" s="246"/>
      <c r="AT57" s="246"/>
      <c r="AU57" s="291"/>
      <c r="AV57" s="291"/>
      <c r="AW57" s="291"/>
      <c r="AX57" s="291"/>
      <c r="AY57" s="44"/>
      <c r="AZ57" s="44"/>
      <c r="BA57" s="44"/>
      <c r="BB57" s="44"/>
      <c r="BC57" s="44"/>
      <c r="BD57" s="44"/>
      <c r="BE57" s="45"/>
      <c r="BF57" s="259"/>
      <c r="BG57" s="259"/>
      <c r="BH57" s="259"/>
      <c r="BI57" s="259"/>
      <c r="BJ57" s="252"/>
      <c r="BK57" s="252"/>
      <c r="BL57" s="252"/>
      <c r="BM57" s="252"/>
      <c r="BN57" s="24"/>
      <c r="BO57" s="24"/>
      <c r="BP57" s="24"/>
      <c r="BQ57" s="24"/>
      <c r="BR57" s="24"/>
      <c r="BS57" s="24"/>
      <c r="BT57" s="34"/>
      <c r="CP57" s="16"/>
      <c r="CQ57" s="16"/>
      <c r="CR57" s="16"/>
      <c r="CS57" s="16"/>
      <c r="CT57" s="16"/>
      <c r="CU57" s="16"/>
      <c r="CV57" s="16"/>
    </row>
    <row r="58" spans="9:100" ht="6" customHeight="1" hidden="1">
      <c r="I58" s="143"/>
      <c r="J58" s="144"/>
      <c r="K58" s="145"/>
      <c r="L58" s="174"/>
      <c r="M58" s="174"/>
      <c r="N58" s="306"/>
      <c r="O58" s="306"/>
      <c r="P58" s="306"/>
      <c r="Q58" s="306"/>
      <c r="R58" s="306"/>
      <c r="S58" s="306"/>
      <c r="T58" s="306"/>
      <c r="U58" s="306"/>
      <c r="V58" s="179"/>
      <c r="W58" s="179"/>
      <c r="X58" s="179"/>
      <c r="Y58" s="179"/>
      <c r="Z58" s="179"/>
      <c r="AA58" s="180"/>
      <c r="AB58" s="305"/>
      <c r="AC58" s="305"/>
      <c r="AD58" s="305"/>
      <c r="AE58" s="305"/>
      <c r="AF58" s="319"/>
      <c r="AG58" s="319"/>
      <c r="AH58" s="319"/>
      <c r="AI58" s="319"/>
      <c r="AJ58" s="30"/>
      <c r="AK58" s="30"/>
      <c r="AL58" s="30"/>
      <c r="AM58" s="30"/>
      <c r="AN58" s="30"/>
      <c r="AO58" s="30"/>
      <c r="AP58" s="30"/>
      <c r="AQ58" s="245"/>
      <c r="AR58" s="246"/>
      <c r="AS58" s="246"/>
      <c r="AT58" s="246"/>
      <c r="AU58" s="291"/>
      <c r="AV58" s="291"/>
      <c r="AW58" s="291"/>
      <c r="AX58" s="291"/>
      <c r="AY58" s="44"/>
      <c r="AZ58" s="44"/>
      <c r="BA58" s="44"/>
      <c r="BB58" s="44"/>
      <c r="BC58" s="44"/>
      <c r="BD58" s="44"/>
      <c r="BE58" s="45"/>
      <c r="BF58" s="259"/>
      <c r="BG58" s="259"/>
      <c r="BH58" s="259"/>
      <c r="BI58" s="259"/>
      <c r="BJ58" s="252"/>
      <c r="BK58" s="252"/>
      <c r="BL58" s="252"/>
      <c r="BM58" s="252"/>
      <c r="BN58" s="24"/>
      <c r="BO58" s="24"/>
      <c r="BP58" s="24"/>
      <c r="BQ58" s="24"/>
      <c r="BR58" s="24"/>
      <c r="BS58" s="24"/>
      <c r="BT58" s="34"/>
      <c r="CP58" s="16"/>
      <c r="CQ58" s="16"/>
      <c r="CR58" s="16"/>
      <c r="CS58" s="16"/>
      <c r="CT58" s="16"/>
      <c r="CU58" s="16"/>
      <c r="CV58" s="16"/>
    </row>
    <row r="59" spans="9:100" ht="6" customHeight="1" hidden="1">
      <c r="I59" s="143"/>
      <c r="J59" s="144"/>
      <c r="K59" s="145"/>
      <c r="L59" s="315" t="s">
        <v>57</v>
      </c>
      <c r="M59" s="316"/>
      <c r="N59" s="316"/>
      <c r="O59" s="316"/>
      <c r="P59" s="316"/>
      <c r="Q59" s="316"/>
      <c r="R59" s="316"/>
      <c r="S59" s="316"/>
      <c r="T59" s="316"/>
      <c r="U59" s="316"/>
      <c r="V59" s="316"/>
      <c r="W59" s="316"/>
      <c r="X59" s="316"/>
      <c r="Y59" s="316"/>
      <c r="Z59" s="316"/>
      <c r="AA59" s="317"/>
      <c r="AB59" s="286">
        <f>IF(K5="","",N57*AF56)</f>
        <v>0</v>
      </c>
      <c r="AC59" s="286"/>
      <c r="AD59" s="286"/>
      <c r="AE59" s="286"/>
      <c r="AF59" s="286"/>
      <c r="AG59" s="286"/>
      <c r="AH59" s="286"/>
      <c r="AI59" s="286"/>
      <c r="AJ59" s="286"/>
      <c r="AK59" s="286"/>
      <c r="AL59" s="286"/>
      <c r="AM59" s="286"/>
      <c r="AN59" s="285" t="s">
        <v>44</v>
      </c>
      <c r="AO59" s="285"/>
      <c r="AP59" s="285"/>
      <c r="AQ59" s="243">
        <f>IF(K5="","",N57*AU56)</f>
        <v>0</v>
      </c>
      <c r="AR59" s="244"/>
      <c r="AS59" s="244"/>
      <c r="AT59" s="244"/>
      <c r="AU59" s="244"/>
      <c r="AV59" s="244"/>
      <c r="AW59" s="244"/>
      <c r="AX59" s="244"/>
      <c r="AY59" s="244"/>
      <c r="AZ59" s="244"/>
      <c r="BA59" s="244"/>
      <c r="BB59" s="244"/>
      <c r="BC59" s="289" t="s">
        <v>44</v>
      </c>
      <c r="BD59" s="289"/>
      <c r="BE59" s="290"/>
      <c r="BF59" s="318">
        <f>IF(K5="","",DD25*BJ56)</f>
        <v>0</v>
      </c>
      <c r="BG59" s="318"/>
      <c r="BH59" s="318"/>
      <c r="BI59" s="318"/>
      <c r="BJ59" s="318"/>
      <c r="BK59" s="318"/>
      <c r="BL59" s="318"/>
      <c r="BM59" s="318"/>
      <c r="BN59" s="318"/>
      <c r="BO59" s="318"/>
      <c r="BP59" s="318"/>
      <c r="BQ59" s="318"/>
      <c r="BR59" s="250" t="s">
        <v>44</v>
      </c>
      <c r="BS59" s="250"/>
      <c r="BT59" s="251"/>
      <c r="CP59" s="16"/>
      <c r="CQ59" s="16"/>
      <c r="CR59" s="16"/>
      <c r="CS59" s="16"/>
      <c r="CT59" s="16"/>
      <c r="CU59" s="16"/>
      <c r="CV59" s="16"/>
    </row>
    <row r="60" spans="9:100" ht="6" customHeight="1" hidden="1">
      <c r="I60" s="143"/>
      <c r="J60" s="144"/>
      <c r="K60" s="145"/>
      <c r="L60" s="315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316"/>
      <c r="Z60" s="316"/>
      <c r="AA60" s="317"/>
      <c r="AB60" s="286"/>
      <c r="AC60" s="286"/>
      <c r="AD60" s="286"/>
      <c r="AE60" s="286"/>
      <c r="AF60" s="286"/>
      <c r="AG60" s="286"/>
      <c r="AH60" s="286"/>
      <c r="AI60" s="286"/>
      <c r="AJ60" s="286"/>
      <c r="AK60" s="286"/>
      <c r="AL60" s="286"/>
      <c r="AM60" s="286"/>
      <c r="AN60" s="285"/>
      <c r="AO60" s="285"/>
      <c r="AP60" s="285"/>
      <c r="AQ60" s="243"/>
      <c r="AR60" s="244"/>
      <c r="AS60" s="244"/>
      <c r="AT60" s="244"/>
      <c r="AU60" s="244"/>
      <c r="AV60" s="244"/>
      <c r="AW60" s="244"/>
      <c r="AX60" s="244"/>
      <c r="AY60" s="244"/>
      <c r="AZ60" s="244"/>
      <c r="BA60" s="244"/>
      <c r="BB60" s="244"/>
      <c r="BC60" s="289"/>
      <c r="BD60" s="289"/>
      <c r="BE60" s="290"/>
      <c r="BF60" s="318"/>
      <c r="BG60" s="318"/>
      <c r="BH60" s="318"/>
      <c r="BI60" s="318"/>
      <c r="BJ60" s="318"/>
      <c r="BK60" s="318"/>
      <c r="BL60" s="318"/>
      <c r="BM60" s="318"/>
      <c r="BN60" s="318"/>
      <c r="BO60" s="318"/>
      <c r="BP60" s="318"/>
      <c r="BQ60" s="318"/>
      <c r="BR60" s="250"/>
      <c r="BS60" s="250"/>
      <c r="BT60" s="251"/>
      <c r="CP60" s="16"/>
      <c r="CQ60" s="16"/>
      <c r="CR60" s="16"/>
      <c r="CS60" s="16"/>
      <c r="CT60" s="16"/>
      <c r="CU60" s="16"/>
      <c r="CV60" s="16"/>
    </row>
    <row r="61" spans="9:100" ht="6" customHeight="1" hidden="1">
      <c r="I61" s="143"/>
      <c r="J61" s="144"/>
      <c r="K61" s="145"/>
      <c r="L61" s="174" t="s">
        <v>42</v>
      </c>
      <c r="M61" s="174"/>
      <c r="N61" s="306">
        <f>IF(K5="","",DD25)</f>
        <v>0</v>
      </c>
      <c r="O61" s="306"/>
      <c r="P61" s="306"/>
      <c r="Q61" s="306"/>
      <c r="R61" s="306"/>
      <c r="S61" s="306"/>
      <c r="T61" s="306"/>
      <c r="U61" s="306"/>
      <c r="V61" s="179" t="s">
        <v>60</v>
      </c>
      <c r="W61" s="179"/>
      <c r="X61" s="179"/>
      <c r="Y61" s="179"/>
      <c r="Z61" s="179"/>
      <c r="AA61" s="180"/>
      <c r="AB61" s="286"/>
      <c r="AC61" s="286"/>
      <c r="AD61" s="286"/>
      <c r="AE61" s="286"/>
      <c r="AF61" s="286"/>
      <c r="AG61" s="286"/>
      <c r="AH61" s="286"/>
      <c r="AI61" s="286"/>
      <c r="AJ61" s="286"/>
      <c r="AK61" s="286"/>
      <c r="AL61" s="286"/>
      <c r="AM61" s="286"/>
      <c r="AN61" s="285"/>
      <c r="AO61" s="285"/>
      <c r="AP61" s="285"/>
      <c r="AQ61" s="243"/>
      <c r="AR61" s="244"/>
      <c r="AS61" s="244"/>
      <c r="AT61" s="244"/>
      <c r="AU61" s="244"/>
      <c r="AV61" s="244"/>
      <c r="AW61" s="244"/>
      <c r="AX61" s="244"/>
      <c r="AY61" s="244"/>
      <c r="AZ61" s="244"/>
      <c r="BA61" s="244"/>
      <c r="BB61" s="244"/>
      <c r="BC61" s="289"/>
      <c r="BD61" s="289"/>
      <c r="BE61" s="290"/>
      <c r="BF61" s="318"/>
      <c r="BG61" s="318"/>
      <c r="BH61" s="318"/>
      <c r="BI61" s="318"/>
      <c r="BJ61" s="318"/>
      <c r="BK61" s="318"/>
      <c r="BL61" s="318"/>
      <c r="BM61" s="318"/>
      <c r="BN61" s="318"/>
      <c r="BO61" s="318"/>
      <c r="BP61" s="318"/>
      <c r="BQ61" s="318"/>
      <c r="BR61" s="250"/>
      <c r="BS61" s="250"/>
      <c r="BT61" s="251"/>
      <c r="CP61" s="16"/>
      <c r="CQ61" s="16"/>
      <c r="CR61" s="16"/>
      <c r="CS61" s="16"/>
      <c r="CT61" s="16"/>
      <c r="CU61" s="16"/>
      <c r="CV61" s="16"/>
    </row>
    <row r="62" spans="9:100" ht="6" customHeight="1" hidden="1">
      <c r="I62" s="146"/>
      <c r="J62" s="147"/>
      <c r="K62" s="148"/>
      <c r="L62" s="174"/>
      <c r="M62" s="174"/>
      <c r="N62" s="306"/>
      <c r="O62" s="306"/>
      <c r="P62" s="306"/>
      <c r="Q62" s="306"/>
      <c r="R62" s="306"/>
      <c r="S62" s="306"/>
      <c r="T62" s="306"/>
      <c r="U62" s="306"/>
      <c r="V62" s="179"/>
      <c r="W62" s="179"/>
      <c r="X62" s="179"/>
      <c r="Y62" s="179"/>
      <c r="Z62" s="179"/>
      <c r="AA62" s="180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46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8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35"/>
      <c r="CP62" s="16"/>
      <c r="CQ62" s="16"/>
      <c r="CR62" s="16"/>
      <c r="CS62" s="16"/>
      <c r="CT62" s="16"/>
      <c r="CU62" s="16"/>
      <c r="CV62" s="16"/>
    </row>
    <row r="63" spans="9:100" ht="6" customHeight="1">
      <c r="I63" s="140" t="s">
        <v>51</v>
      </c>
      <c r="J63" s="141"/>
      <c r="K63" s="14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37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41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33"/>
      <c r="CP63" s="16"/>
      <c r="CQ63" s="16"/>
      <c r="CR63" s="16"/>
      <c r="CS63" s="16"/>
      <c r="CT63" s="16"/>
      <c r="CU63" s="16"/>
      <c r="CV63" s="16"/>
    </row>
    <row r="64" spans="9:100" ht="6" customHeight="1">
      <c r="I64" s="143"/>
      <c r="J64" s="144"/>
      <c r="K64" s="145"/>
      <c r="L64" s="334" t="s">
        <v>50</v>
      </c>
      <c r="M64" s="334"/>
      <c r="N64" s="334"/>
      <c r="O64" s="334"/>
      <c r="P64" s="334"/>
      <c r="Q64" s="334"/>
      <c r="R64" s="334"/>
      <c r="S64" s="334"/>
      <c r="T64" s="334"/>
      <c r="U64" s="334"/>
      <c r="V64" s="334"/>
      <c r="W64" s="334"/>
      <c r="X64" s="334"/>
      <c r="Y64" s="334"/>
      <c r="Z64" s="334"/>
      <c r="AA64" s="39"/>
      <c r="AB64" s="314">
        <f>IF($P$2="","",VLOOKUP($P$2,$DI$9:$EB$15,6,FALSE))</f>
        <v>21000</v>
      </c>
      <c r="AC64" s="314"/>
      <c r="AD64" s="314"/>
      <c r="AE64" s="314"/>
      <c r="AF64" s="314"/>
      <c r="AG64" s="314"/>
      <c r="AH64" s="314"/>
      <c r="AI64" s="324" t="s">
        <v>45</v>
      </c>
      <c r="AJ64" s="324"/>
      <c r="AK64" s="342">
        <f>IF(K5="","",K5)</f>
        <v>1</v>
      </c>
      <c r="AL64" s="342"/>
      <c r="AM64" s="342"/>
      <c r="AN64" s="324" t="s">
        <v>40</v>
      </c>
      <c r="AO64" s="324"/>
      <c r="AP64" s="30"/>
      <c r="AQ64" s="311">
        <f>IF($P$2="","",VLOOKUP($P$2,$DI$9:$EB$15,12,FALSE))</f>
        <v>7600</v>
      </c>
      <c r="AR64" s="312"/>
      <c r="AS64" s="312"/>
      <c r="AT64" s="312"/>
      <c r="AU64" s="312"/>
      <c r="AV64" s="312"/>
      <c r="AW64" s="312"/>
      <c r="AX64" s="313" t="s">
        <v>45</v>
      </c>
      <c r="AY64" s="313"/>
      <c r="AZ64" s="328">
        <f>IF(K5="","",K5)</f>
        <v>1</v>
      </c>
      <c r="BA64" s="328"/>
      <c r="BB64" s="328"/>
      <c r="BC64" s="313" t="s">
        <v>40</v>
      </c>
      <c r="BD64" s="313"/>
      <c r="BE64" s="45"/>
      <c r="BF64" s="326">
        <f>IF($P$2="","",VLOOKUP($P$2,$DI$9:$EB$15,18,FALSE))</f>
        <v>9000</v>
      </c>
      <c r="BG64" s="327"/>
      <c r="BH64" s="327"/>
      <c r="BI64" s="327"/>
      <c r="BJ64" s="327"/>
      <c r="BK64" s="327"/>
      <c r="BL64" s="327"/>
      <c r="BM64" s="325" t="s">
        <v>45</v>
      </c>
      <c r="BN64" s="325"/>
      <c r="BO64" s="320">
        <f>IF(K5="","",BG40)</f>
        <v>0</v>
      </c>
      <c r="BP64" s="320"/>
      <c r="BQ64" s="320"/>
      <c r="BR64" s="325" t="s">
        <v>40</v>
      </c>
      <c r="BS64" s="325"/>
      <c r="BT64" s="34"/>
      <c r="CP64" s="16"/>
      <c r="CQ64" s="16"/>
      <c r="CR64" s="16"/>
      <c r="CS64" s="16"/>
      <c r="CT64" s="16"/>
      <c r="CU64" s="16"/>
      <c r="CV64" s="16"/>
    </row>
    <row r="65" spans="9:100" ht="6" customHeight="1">
      <c r="I65" s="143"/>
      <c r="J65" s="144"/>
      <c r="K65" s="145"/>
      <c r="L65" s="334"/>
      <c r="M65" s="334"/>
      <c r="N65" s="334"/>
      <c r="O65" s="334"/>
      <c r="P65" s="334"/>
      <c r="Q65" s="334"/>
      <c r="R65" s="334"/>
      <c r="S65" s="334"/>
      <c r="T65" s="334"/>
      <c r="U65" s="334"/>
      <c r="V65" s="334"/>
      <c r="W65" s="334"/>
      <c r="X65" s="334"/>
      <c r="Y65" s="334"/>
      <c r="Z65" s="334"/>
      <c r="AA65" s="39"/>
      <c r="AB65" s="314"/>
      <c r="AC65" s="314"/>
      <c r="AD65" s="314"/>
      <c r="AE65" s="314"/>
      <c r="AF65" s="314"/>
      <c r="AG65" s="314"/>
      <c r="AH65" s="314"/>
      <c r="AI65" s="324"/>
      <c r="AJ65" s="324"/>
      <c r="AK65" s="342"/>
      <c r="AL65" s="342"/>
      <c r="AM65" s="342"/>
      <c r="AN65" s="324"/>
      <c r="AO65" s="324"/>
      <c r="AP65" s="30"/>
      <c r="AQ65" s="311"/>
      <c r="AR65" s="312"/>
      <c r="AS65" s="312"/>
      <c r="AT65" s="312"/>
      <c r="AU65" s="312"/>
      <c r="AV65" s="312"/>
      <c r="AW65" s="312"/>
      <c r="AX65" s="313"/>
      <c r="AY65" s="313"/>
      <c r="AZ65" s="328"/>
      <c r="BA65" s="328"/>
      <c r="BB65" s="328"/>
      <c r="BC65" s="313"/>
      <c r="BD65" s="313"/>
      <c r="BE65" s="45"/>
      <c r="BF65" s="326"/>
      <c r="BG65" s="327"/>
      <c r="BH65" s="327"/>
      <c r="BI65" s="327"/>
      <c r="BJ65" s="327"/>
      <c r="BK65" s="327"/>
      <c r="BL65" s="327"/>
      <c r="BM65" s="325"/>
      <c r="BN65" s="325"/>
      <c r="BO65" s="320"/>
      <c r="BP65" s="320"/>
      <c r="BQ65" s="320"/>
      <c r="BR65" s="325"/>
      <c r="BS65" s="325"/>
      <c r="BT65" s="34"/>
      <c r="CP65" s="16"/>
      <c r="CQ65" s="16"/>
      <c r="CR65" s="16"/>
      <c r="CS65" s="16"/>
      <c r="CT65" s="16"/>
      <c r="CU65" s="16"/>
      <c r="CV65" s="16"/>
    </row>
    <row r="66" spans="9:100" ht="6" customHeight="1">
      <c r="I66" s="143"/>
      <c r="J66" s="144"/>
      <c r="K66" s="145"/>
      <c r="L66" s="334"/>
      <c r="M66" s="334"/>
      <c r="N66" s="334"/>
      <c r="O66" s="334"/>
      <c r="P66" s="334"/>
      <c r="Q66" s="334"/>
      <c r="R66" s="334"/>
      <c r="S66" s="334"/>
      <c r="T66" s="334"/>
      <c r="U66" s="334"/>
      <c r="V66" s="334"/>
      <c r="W66" s="334"/>
      <c r="X66" s="334"/>
      <c r="Y66" s="334"/>
      <c r="Z66" s="334"/>
      <c r="AA66" s="39"/>
      <c r="AB66" s="314"/>
      <c r="AC66" s="314"/>
      <c r="AD66" s="314"/>
      <c r="AE66" s="314"/>
      <c r="AF66" s="314"/>
      <c r="AG66" s="314"/>
      <c r="AH66" s="314"/>
      <c r="AI66" s="324"/>
      <c r="AJ66" s="324"/>
      <c r="AK66" s="342"/>
      <c r="AL66" s="342"/>
      <c r="AM66" s="342"/>
      <c r="AN66" s="324"/>
      <c r="AO66" s="324"/>
      <c r="AP66" s="30"/>
      <c r="AQ66" s="311"/>
      <c r="AR66" s="312"/>
      <c r="AS66" s="312"/>
      <c r="AT66" s="312"/>
      <c r="AU66" s="312"/>
      <c r="AV66" s="312"/>
      <c r="AW66" s="312"/>
      <c r="AX66" s="313"/>
      <c r="AY66" s="313"/>
      <c r="AZ66" s="328"/>
      <c r="BA66" s="328"/>
      <c r="BB66" s="328"/>
      <c r="BC66" s="313"/>
      <c r="BD66" s="313"/>
      <c r="BE66" s="45"/>
      <c r="BF66" s="326"/>
      <c r="BG66" s="327"/>
      <c r="BH66" s="327"/>
      <c r="BI66" s="327"/>
      <c r="BJ66" s="327"/>
      <c r="BK66" s="327"/>
      <c r="BL66" s="327"/>
      <c r="BM66" s="325"/>
      <c r="BN66" s="325"/>
      <c r="BO66" s="320"/>
      <c r="BP66" s="320"/>
      <c r="BQ66" s="320"/>
      <c r="BR66" s="325"/>
      <c r="BS66" s="325"/>
      <c r="BT66" s="34"/>
      <c r="CP66" s="16"/>
      <c r="CQ66" s="16"/>
      <c r="CR66" s="16"/>
      <c r="CS66" s="16"/>
      <c r="CT66" s="16"/>
      <c r="CU66" s="16"/>
      <c r="CV66" s="16"/>
    </row>
    <row r="67" spans="9:100" ht="6" customHeight="1">
      <c r="I67" s="143"/>
      <c r="J67" s="144"/>
      <c r="K67" s="145"/>
      <c r="L67" s="334"/>
      <c r="M67" s="334"/>
      <c r="N67" s="334"/>
      <c r="O67" s="334"/>
      <c r="P67" s="334"/>
      <c r="Q67" s="334"/>
      <c r="R67" s="334"/>
      <c r="S67" s="334"/>
      <c r="T67" s="334"/>
      <c r="U67" s="334"/>
      <c r="V67" s="334"/>
      <c r="W67" s="334"/>
      <c r="X67" s="334"/>
      <c r="Y67" s="334"/>
      <c r="Z67" s="334"/>
      <c r="AA67" s="39"/>
      <c r="AB67" s="286">
        <f>IF(K5="","",AB64*AK64)</f>
        <v>21000</v>
      </c>
      <c r="AC67" s="286"/>
      <c r="AD67" s="286"/>
      <c r="AE67" s="286"/>
      <c r="AF67" s="286"/>
      <c r="AG67" s="286"/>
      <c r="AH67" s="286"/>
      <c r="AI67" s="286"/>
      <c r="AJ67" s="286"/>
      <c r="AK67" s="286"/>
      <c r="AL67" s="286"/>
      <c r="AM67" s="286"/>
      <c r="AN67" s="285" t="s">
        <v>44</v>
      </c>
      <c r="AO67" s="285"/>
      <c r="AP67" s="285"/>
      <c r="AQ67" s="243">
        <f>IF(K5="","",AQ64*AZ64)</f>
        <v>7600</v>
      </c>
      <c r="AR67" s="244"/>
      <c r="AS67" s="244"/>
      <c r="AT67" s="244"/>
      <c r="AU67" s="244"/>
      <c r="AV67" s="244"/>
      <c r="AW67" s="244"/>
      <c r="AX67" s="244"/>
      <c r="AY67" s="244"/>
      <c r="AZ67" s="244"/>
      <c r="BA67" s="244"/>
      <c r="BB67" s="244"/>
      <c r="BC67" s="289" t="s">
        <v>44</v>
      </c>
      <c r="BD67" s="289"/>
      <c r="BE67" s="290"/>
      <c r="BF67" s="318">
        <f>IF(K5="","",BF64*BO64)</f>
        <v>0</v>
      </c>
      <c r="BG67" s="318"/>
      <c r="BH67" s="318"/>
      <c r="BI67" s="318"/>
      <c r="BJ67" s="318"/>
      <c r="BK67" s="318"/>
      <c r="BL67" s="318"/>
      <c r="BM67" s="318"/>
      <c r="BN67" s="318"/>
      <c r="BO67" s="318"/>
      <c r="BP67" s="318"/>
      <c r="BQ67" s="318"/>
      <c r="BR67" s="250" t="s">
        <v>44</v>
      </c>
      <c r="BS67" s="250"/>
      <c r="BT67" s="251"/>
      <c r="CP67" s="16"/>
      <c r="CQ67" s="16"/>
      <c r="CR67" s="16"/>
      <c r="CS67" s="16"/>
      <c r="CT67" s="16"/>
      <c r="CU67" s="16"/>
      <c r="CV67" s="16"/>
    </row>
    <row r="68" spans="9:100" ht="6" customHeight="1">
      <c r="I68" s="143"/>
      <c r="J68" s="144"/>
      <c r="K68" s="145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39"/>
      <c r="AB68" s="286"/>
      <c r="AC68" s="286"/>
      <c r="AD68" s="286"/>
      <c r="AE68" s="286"/>
      <c r="AF68" s="286"/>
      <c r="AG68" s="286"/>
      <c r="AH68" s="286"/>
      <c r="AI68" s="286"/>
      <c r="AJ68" s="286"/>
      <c r="AK68" s="286"/>
      <c r="AL68" s="286"/>
      <c r="AM68" s="286"/>
      <c r="AN68" s="285"/>
      <c r="AO68" s="285"/>
      <c r="AP68" s="285"/>
      <c r="AQ68" s="243"/>
      <c r="AR68" s="244"/>
      <c r="AS68" s="244"/>
      <c r="AT68" s="244"/>
      <c r="AU68" s="244"/>
      <c r="AV68" s="244"/>
      <c r="AW68" s="244"/>
      <c r="AX68" s="244"/>
      <c r="AY68" s="244"/>
      <c r="AZ68" s="244"/>
      <c r="BA68" s="244"/>
      <c r="BB68" s="244"/>
      <c r="BC68" s="289"/>
      <c r="BD68" s="289"/>
      <c r="BE68" s="290"/>
      <c r="BF68" s="318"/>
      <c r="BG68" s="318"/>
      <c r="BH68" s="318"/>
      <c r="BI68" s="318"/>
      <c r="BJ68" s="318"/>
      <c r="BK68" s="318"/>
      <c r="BL68" s="318"/>
      <c r="BM68" s="318"/>
      <c r="BN68" s="318"/>
      <c r="BO68" s="318"/>
      <c r="BP68" s="318"/>
      <c r="BQ68" s="318"/>
      <c r="BR68" s="250"/>
      <c r="BS68" s="250"/>
      <c r="BT68" s="251"/>
      <c r="CP68" s="16"/>
      <c r="CQ68" s="16"/>
      <c r="CR68" s="16"/>
      <c r="CS68" s="16"/>
      <c r="CT68" s="16"/>
      <c r="CU68" s="16"/>
      <c r="CV68" s="16"/>
    </row>
    <row r="69" spans="9:100" ht="6" customHeight="1">
      <c r="I69" s="143"/>
      <c r="J69" s="144"/>
      <c r="K69" s="145"/>
      <c r="AA69" s="38"/>
      <c r="AB69" s="286"/>
      <c r="AC69" s="286"/>
      <c r="AD69" s="286"/>
      <c r="AE69" s="286"/>
      <c r="AF69" s="286"/>
      <c r="AG69" s="286"/>
      <c r="AH69" s="286"/>
      <c r="AI69" s="286"/>
      <c r="AJ69" s="286"/>
      <c r="AK69" s="286"/>
      <c r="AL69" s="286"/>
      <c r="AM69" s="286"/>
      <c r="AN69" s="285"/>
      <c r="AO69" s="285"/>
      <c r="AP69" s="285"/>
      <c r="AQ69" s="243"/>
      <c r="AR69" s="244"/>
      <c r="AS69" s="244"/>
      <c r="AT69" s="244"/>
      <c r="AU69" s="244"/>
      <c r="AV69" s="244"/>
      <c r="AW69" s="244"/>
      <c r="AX69" s="244"/>
      <c r="AY69" s="244"/>
      <c r="AZ69" s="244"/>
      <c r="BA69" s="244"/>
      <c r="BB69" s="244"/>
      <c r="BC69" s="289"/>
      <c r="BD69" s="289"/>
      <c r="BE69" s="290"/>
      <c r="BF69" s="318"/>
      <c r="BG69" s="318"/>
      <c r="BH69" s="318"/>
      <c r="BI69" s="318"/>
      <c r="BJ69" s="318"/>
      <c r="BK69" s="318"/>
      <c r="BL69" s="318"/>
      <c r="BM69" s="318"/>
      <c r="BN69" s="318"/>
      <c r="BO69" s="318"/>
      <c r="BP69" s="318"/>
      <c r="BQ69" s="318"/>
      <c r="BR69" s="250"/>
      <c r="BS69" s="250"/>
      <c r="BT69" s="251"/>
      <c r="CP69" s="16"/>
      <c r="CQ69" s="16"/>
      <c r="CR69" s="16"/>
      <c r="CS69" s="16"/>
      <c r="CT69" s="16"/>
      <c r="CU69" s="16"/>
      <c r="CV69" s="16"/>
    </row>
    <row r="70" spans="9:100" ht="6" customHeight="1">
      <c r="I70" s="146"/>
      <c r="J70" s="147"/>
      <c r="K70" s="148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40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82"/>
      <c r="AO70" s="31"/>
      <c r="AP70" s="31"/>
      <c r="AQ70" s="46"/>
      <c r="AR70" s="47"/>
      <c r="AS70" s="47"/>
      <c r="AT70" s="47"/>
      <c r="AU70" s="49"/>
      <c r="AV70" s="49"/>
      <c r="AW70" s="49"/>
      <c r="AX70" s="47"/>
      <c r="AY70" s="47"/>
      <c r="AZ70" s="47"/>
      <c r="BA70" s="47"/>
      <c r="BB70" s="47"/>
      <c r="BC70" s="47"/>
      <c r="BD70" s="47"/>
      <c r="BE70" s="48"/>
      <c r="BF70" s="28"/>
      <c r="BG70" s="28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6"/>
      <c r="BS70" s="25"/>
      <c r="BT70" s="35"/>
      <c r="CP70" s="16"/>
      <c r="CQ70" s="16"/>
      <c r="CR70" s="16"/>
      <c r="CS70" s="16"/>
      <c r="CT70" s="16"/>
      <c r="CU70" s="16"/>
      <c r="CV70" s="16"/>
    </row>
    <row r="71" spans="9:100" ht="6" customHeight="1">
      <c r="I71" s="140" t="s">
        <v>52</v>
      </c>
      <c r="J71" s="141"/>
      <c r="K71" s="14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37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80"/>
      <c r="AO71" s="29"/>
      <c r="AP71" s="29"/>
      <c r="AQ71" s="41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33"/>
      <c r="CP71" s="16"/>
      <c r="CQ71" s="16"/>
      <c r="CR71" s="16"/>
      <c r="CS71" s="16"/>
      <c r="CT71" s="16"/>
      <c r="CU71" s="16"/>
      <c r="CV71" s="16"/>
    </row>
    <row r="72" spans="9:100" ht="6" customHeight="1">
      <c r="I72" s="143"/>
      <c r="J72" s="144"/>
      <c r="K72" s="145"/>
      <c r="L72" s="179" t="s">
        <v>46</v>
      </c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38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81"/>
      <c r="AO72" s="30"/>
      <c r="AP72" s="30"/>
      <c r="AQ72" s="50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5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34"/>
      <c r="CP72" s="16"/>
      <c r="CQ72" s="16"/>
      <c r="CR72" s="16"/>
      <c r="CS72" s="16"/>
      <c r="CT72" s="16"/>
      <c r="CU72" s="16"/>
      <c r="CV72" s="16"/>
    </row>
    <row r="73" spans="9:100" ht="6" customHeight="1">
      <c r="I73" s="143"/>
      <c r="J73" s="144"/>
      <c r="K73" s="145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38"/>
      <c r="AB73" s="307">
        <f>IF($P$2="","",VLOOKUP($P$2,$DI$9:$EB$15,7,FALSE))</f>
        <v>15000</v>
      </c>
      <c r="AC73" s="307"/>
      <c r="AD73" s="307"/>
      <c r="AE73" s="307"/>
      <c r="AF73" s="307"/>
      <c r="AG73" s="307"/>
      <c r="AH73" s="307"/>
      <c r="AI73" s="307"/>
      <c r="AJ73" s="307"/>
      <c r="AK73" s="307"/>
      <c r="AL73" s="307"/>
      <c r="AM73" s="307"/>
      <c r="AN73" s="285" t="s">
        <v>44</v>
      </c>
      <c r="AO73" s="285"/>
      <c r="AP73" s="285"/>
      <c r="AQ73" s="308">
        <f>IF($P$2="","",VLOOKUP($P$2,$DI$9:$EB$15,13,FALSE))</f>
        <v>6600</v>
      </c>
      <c r="AR73" s="309"/>
      <c r="AS73" s="309"/>
      <c r="AT73" s="309"/>
      <c r="AU73" s="309"/>
      <c r="AV73" s="309"/>
      <c r="AW73" s="309"/>
      <c r="AX73" s="309"/>
      <c r="AY73" s="309"/>
      <c r="AZ73" s="309"/>
      <c r="BA73" s="309"/>
      <c r="BB73" s="309"/>
      <c r="BC73" s="289" t="s">
        <v>44</v>
      </c>
      <c r="BD73" s="289"/>
      <c r="BE73" s="290"/>
      <c r="BF73" s="310">
        <f>IF($P$2="","",IF(BG40=0,0,VLOOKUP($P$2,$DI$9:$EB$15,19,FALSE)))</f>
        <v>0</v>
      </c>
      <c r="BG73" s="310"/>
      <c r="BH73" s="310"/>
      <c r="BI73" s="310"/>
      <c r="BJ73" s="310"/>
      <c r="BK73" s="310"/>
      <c r="BL73" s="310"/>
      <c r="BM73" s="310"/>
      <c r="BN73" s="310"/>
      <c r="BO73" s="310"/>
      <c r="BP73" s="310"/>
      <c r="BQ73" s="310"/>
      <c r="BR73" s="250" t="s">
        <v>44</v>
      </c>
      <c r="BS73" s="250"/>
      <c r="BT73" s="251"/>
      <c r="CP73" s="16"/>
      <c r="CQ73" s="16"/>
      <c r="CR73" s="16"/>
      <c r="CS73" s="16"/>
      <c r="CT73" s="16"/>
      <c r="CU73" s="16"/>
      <c r="CV73" s="16"/>
    </row>
    <row r="74" spans="9:100" ht="6" customHeight="1">
      <c r="I74" s="143"/>
      <c r="J74" s="144"/>
      <c r="K74" s="145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38"/>
      <c r="AB74" s="307"/>
      <c r="AC74" s="307"/>
      <c r="AD74" s="307"/>
      <c r="AE74" s="307"/>
      <c r="AF74" s="307"/>
      <c r="AG74" s="307"/>
      <c r="AH74" s="307"/>
      <c r="AI74" s="307"/>
      <c r="AJ74" s="307"/>
      <c r="AK74" s="307"/>
      <c r="AL74" s="307"/>
      <c r="AM74" s="307"/>
      <c r="AN74" s="285"/>
      <c r="AO74" s="285"/>
      <c r="AP74" s="285"/>
      <c r="AQ74" s="308"/>
      <c r="AR74" s="309"/>
      <c r="AS74" s="309"/>
      <c r="AT74" s="309"/>
      <c r="AU74" s="309"/>
      <c r="AV74" s="309"/>
      <c r="AW74" s="309"/>
      <c r="AX74" s="309"/>
      <c r="AY74" s="309"/>
      <c r="AZ74" s="309"/>
      <c r="BA74" s="309"/>
      <c r="BB74" s="309"/>
      <c r="BC74" s="289"/>
      <c r="BD74" s="289"/>
      <c r="BE74" s="290"/>
      <c r="BF74" s="310"/>
      <c r="BG74" s="310"/>
      <c r="BH74" s="310"/>
      <c r="BI74" s="310"/>
      <c r="BJ74" s="310"/>
      <c r="BK74" s="310"/>
      <c r="BL74" s="310"/>
      <c r="BM74" s="310"/>
      <c r="BN74" s="310"/>
      <c r="BO74" s="310"/>
      <c r="BP74" s="310"/>
      <c r="BQ74" s="310"/>
      <c r="BR74" s="250"/>
      <c r="BS74" s="250"/>
      <c r="BT74" s="251"/>
      <c r="CP74" s="16"/>
      <c r="CQ74" s="16"/>
      <c r="CR74" s="16"/>
      <c r="CS74" s="16"/>
      <c r="CT74" s="16"/>
      <c r="CU74" s="16"/>
      <c r="CV74" s="16"/>
    </row>
    <row r="75" spans="9:100" ht="6" customHeight="1">
      <c r="I75" s="143"/>
      <c r="J75" s="144"/>
      <c r="K75" s="145"/>
      <c r="AA75" s="38"/>
      <c r="AB75" s="307"/>
      <c r="AC75" s="307"/>
      <c r="AD75" s="307"/>
      <c r="AE75" s="307"/>
      <c r="AF75" s="307"/>
      <c r="AG75" s="307"/>
      <c r="AH75" s="307"/>
      <c r="AI75" s="307"/>
      <c r="AJ75" s="307"/>
      <c r="AK75" s="307"/>
      <c r="AL75" s="307"/>
      <c r="AM75" s="307"/>
      <c r="AN75" s="285"/>
      <c r="AO75" s="285"/>
      <c r="AP75" s="285"/>
      <c r="AQ75" s="308"/>
      <c r="AR75" s="309"/>
      <c r="AS75" s="309"/>
      <c r="AT75" s="309"/>
      <c r="AU75" s="309"/>
      <c r="AV75" s="309"/>
      <c r="AW75" s="309"/>
      <c r="AX75" s="309"/>
      <c r="AY75" s="309"/>
      <c r="AZ75" s="309"/>
      <c r="BA75" s="309"/>
      <c r="BB75" s="309"/>
      <c r="BC75" s="289"/>
      <c r="BD75" s="289"/>
      <c r="BE75" s="290"/>
      <c r="BF75" s="310"/>
      <c r="BG75" s="310"/>
      <c r="BH75" s="310"/>
      <c r="BI75" s="310"/>
      <c r="BJ75" s="310"/>
      <c r="BK75" s="310"/>
      <c r="BL75" s="310"/>
      <c r="BM75" s="310"/>
      <c r="BN75" s="310"/>
      <c r="BO75" s="310"/>
      <c r="BP75" s="310"/>
      <c r="BQ75" s="310"/>
      <c r="BR75" s="250"/>
      <c r="BS75" s="250"/>
      <c r="BT75" s="251"/>
      <c r="CP75" s="16"/>
      <c r="CQ75" s="16"/>
      <c r="CR75" s="16"/>
      <c r="CS75" s="16"/>
      <c r="CT75" s="16"/>
      <c r="CU75" s="16"/>
      <c r="CV75" s="16"/>
    </row>
    <row r="76" spans="9:100" ht="6" customHeight="1">
      <c r="I76" s="143"/>
      <c r="J76" s="144"/>
      <c r="K76" s="145"/>
      <c r="AA76" s="38"/>
      <c r="AB76" s="307"/>
      <c r="AC76" s="307"/>
      <c r="AD76" s="307"/>
      <c r="AE76" s="307"/>
      <c r="AF76" s="307"/>
      <c r="AG76" s="307"/>
      <c r="AH76" s="307"/>
      <c r="AI76" s="307"/>
      <c r="AJ76" s="307"/>
      <c r="AK76" s="307"/>
      <c r="AL76" s="307"/>
      <c r="AM76" s="307"/>
      <c r="AN76" s="81"/>
      <c r="AO76" s="30"/>
      <c r="AP76" s="30"/>
      <c r="AQ76" s="308"/>
      <c r="AR76" s="309"/>
      <c r="AS76" s="309"/>
      <c r="AT76" s="309"/>
      <c r="AU76" s="309"/>
      <c r="AV76" s="309"/>
      <c r="AW76" s="309"/>
      <c r="AX76" s="309"/>
      <c r="AY76" s="309"/>
      <c r="AZ76" s="309"/>
      <c r="BA76" s="309"/>
      <c r="BB76" s="309"/>
      <c r="BC76" s="44"/>
      <c r="BD76" s="44"/>
      <c r="BE76" s="45"/>
      <c r="BF76" s="310"/>
      <c r="BG76" s="310"/>
      <c r="BH76" s="310"/>
      <c r="BI76" s="310"/>
      <c r="BJ76" s="310"/>
      <c r="BK76" s="310"/>
      <c r="BL76" s="310"/>
      <c r="BM76" s="310"/>
      <c r="BN76" s="310"/>
      <c r="BO76" s="310"/>
      <c r="BP76" s="310"/>
      <c r="BQ76" s="310"/>
      <c r="BR76" s="77"/>
      <c r="BS76" s="24"/>
      <c r="BT76" s="34"/>
      <c r="CP76" s="16"/>
      <c r="CQ76" s="16"/>
      <c r="CR76" s="16"/>
      <c r="CS76" s="16"/>
      <c r="CT76" s="16"/>
      <c r="CU76" s="16"/>
      <c r="CV76" s="16"/>
    </row>
    <row r="77" spans="9:100" ht="6.75" customHeight="1">
      <c r="I77" s="143"/>
      <c r="J77" s="144"/>
      <c r="K77" s="145"/>
      <c r="R77" s="12"/>
      <c r="S77" s="12"/>
      <c r="T77" s="6"/>
      <c r="U77" s="6"/>
      <c r="V77" s="6"/>
      <c r="W77" s="21"/>
      <c r="X77" s="21"/>
      <c r="Y77" s="21"/>
      <c r="Z77" s="6"/>
      <c r="AA77" s="39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51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3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3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P77" s="16"/>
      <c r="CQ77" s="16"/>
      <c r="CR77" s="16"/>
      <c r="CS77" s="16"/>
      <c r="CT77" s="16"/>
      <c r="CU77" s="16"/>
      <c r="CV77" s="16"/>
    </row>
    <row r="78" spans="9:100" ht="6.75" customHeight="1" thickBot="1">
      <c r="I78" s="321"/>
      <c r="J78" s="322"/>
      <c r="K78" s="323"/>
      <c r="L78" s="85"/>
      <c r="M78" s="85"/>
      <c r="N78" s="85"/>
      <c r="O78" s="85"/>
      <c r="P78" s="85"/>
      <c r="Q78" s="85"/>
      <c r="R78" s="86"/>
      <c r="S78" s="86"/>
      <c r="T78" s="87"/>
      <c r="U78" s="87"/>
      <c r="V78" s="87"/>
      <c r="W78" s="88"/>
      <c r="X78" s="88"/>
      <c r="Y78" s="88"/>
      <c r="Z78" s="87"/>
      <c r="AA78" s="89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1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3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5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P78" s="16"/>
      <c r="CQ78" s="16"/>
      <c r="CR78" s="16"/>
      <c r="CS78" s="16"/>
      <c r="CT78" s="16"/>
      <c r="CU78" s="16"/>
      <c r="CV78" s="16"/>
    </row>
    <row r="79" spans="9:100" ht="6" customHeight="1" thickTop="1">
      <c r="I79" s="202" t="s">
        <v>24</v>
      </c>
      <c r="J79" s="203"/>
      <c r="K79" s="204"/>
      <c r="L79" s="208" t="s">
        <v>78</v>
      </c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10"/>
      <c r="AB79" s="157">
        <f>IF($P$2="","",VLOOKUP($P$2,$DI$9:$EB$15,8,FALSE))</f>
        <v>650000</v>
      </c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9"/>
      <c r="AQ79" s="115">
        <f>IF($P$2="","",VLOOKUP($P$2,$DI$9:$EB$15,14,FALSE))</f>
        <v>240000</v>
      </c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7"/>
      <c r="BF79" s="287">
        <f>IF($P$2="","",VLOOKUP($P$2,$DI$9:$EB$15,20,FALSE))</f>
        <v>170000</v>
      </c>
      <c r="BG79" s="287"/>
      <c r="BH79" s="287"/>
      <c r="BI79" s="287"/>
      <c r="BJ79" s="287"/>
      <c r="BK79" s="287"/>
      <c r="BL79" s="287"/>
      <c r="BM79" s="287"/>
      <c r="BN79" s="287"/>
      <c r="BO79" s="287"/>
      <c r="BP79" s="287"/>
      <c r="BQ79" s="287"/>
      <c r="BR79" s="287"/>
      <c r="BS79" s="287"/>
      <c r="BT79" s="288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P79" s="16"/>
      <c r="CQ79" s="16"/>
      <c r="CR79" s="16"/>
      <c r="CS79" s="16"/>
      <c r="CT79" s="16"/>
      <c r="CU79" s="16"/>
      <c r="CV79" s="16"/>
    </row>
    <row r="80" spans="9:100" ht="6" customHeight="1">
      <c r="I80" s="202"/>
      <c r="J80" s="203"/>
      <c r="K80" s="204"/>
      <c r="L80" s="211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12"/>
      <c r="AB80" s="160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2"/>
      <c r="AQ80" s="118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20"/>
      <c r="BF80" s="287"/>
      <c r="BG80" s="287"/>
      <c r="BH80" s="287"/>
      <c r="BI80" s="287"/>
      <c r="BJ80" s="287"/>
      <c r="BK80" s="287"/>
      <c r="BL80" s="287"/>
      <c r="BM80" s="287"/>
      <c r="BN80" s="287"/>
      <c r="BO80" s="287"/>
      <c r="BP80" s="287"/>
      <c r="BQ80" s="287"/>
      <c r="BR80" s="287"/>
      <c r="BS80" s="287"/>
      <c r="BT80" s="288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P80" s="16"/>
      <c r="CQ80" s="16"/>
      <c r="CR80" s="16"/>
      <c r="CS80" s="16"/>
      <c r="CT80" s="16"/>
      <c r="CU80" s="16"/>
      <c r="CV80" s="16"/>
    </row>
    <row r="81" spans="9:100" ht="6" customHeight="1">
      <c r="I81" s="202"/>
      <c r="J81" s="203"/>
      <c r="K81" s="204"/>
      <c r="L81" s="211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  <c r="AA81" s="212"/>
      <c r="AB81" s="149">
        <f>IF(K5="","",IF(AB51+AB59+AB67+AB73&gt;=AB79,AB79,ROUNDDOWN(AB51+AB59+AB67+AB73,-2)))</f>
        <v>36000</v>
      </c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3" t="s">
        <v>44</v>
      </c>
      <c r="AO81" s="153"/>
      <c r="AP81" s="154"/>
      <c r="AQ81" s="167">
        <f>IF(K5="","",IF(AQ51+AQ59+AQ67+AQ73&gt;=AQ79,AQ79,ROUNDDOWN(AQ51+AQ59+AQ67+AQ73,-2)))</f>
        <v>14200</v>
      </c>
      <c r="AR81" s="168"/>
      <c r="AS81" s="168"/>
      <c r="AT81" s="168"/>
      <c r="AU81" s="168"/>
      <c r="AV81" s="168"/>
      <c r="AW81" s="168"/>
      <c r="AX81" s="168"/>
      <c r="AY81" s="168"/>
      <c r="AZ81" s="168"/>
      <c r="BA81" s="168"/>
      <c r="BB81" s="168"/>
      <c r="BC81" s="163" t="s">
        <v>44</v>
      </c>
      <c r="BD81" s="163"/>
      <c r="BE81" s="164"/>
      <c r="BF81" s="219">
        <f>IF(K5="","",IF(BF51+BF59+BF67+BF73&gt;=BF79,BF79,ROUNDDOWN(BF51+BF59+BF67+BF73,-2)))</f>
        <v>0</v>
      </c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15" t="s">
        <v>44</v>
      </c>
      <c r="BS81" s="215"/>
      <c r="BT81" s="21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P81" s="16"/>
      <c r="CQ81" s="16"/>
      <c r="CR81" s="16"/>
      <c r="CS81" s="16"/>
      <c r="CT81" s="16"/>
      <c r="CU81" s="16"/>
      <c r="CV81" s="16"/>
    </row>
    <row r="82" spans="9:100" ht="6" customHeight="1">
      <c r="I82" s="202"/>
      <c r="J82" s="203"/>
      <c r="K82" s="204"/>
      <c r="L82" s="211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12"/>
      <c r="AB82" s="149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3"/>
      <c r="AO82" s="153"/>
      <c r="AP82" s="154"/>
      <c r="AQ82" s="167"/>
      <c r="AR82" s="168"/>
      <c r="AS82" s="168"/>
      <c r="AT82" s="168"/>
      <c r="AU82" s="168"/>
      <c r="AV82" s="168"/>
      <c r="AW82" s="168"/>
      <c r="AX82" s="168"/>
      <c r="AY82" s="168"/>
      <c r="AZ82" s="168"/>
      <c r="BA82" s="168"/>
      <c r="BB82" s="168"/>
      <c r="BC82" s="163"/>
      <c r="BD82" s="163"/>
      <c r="BE82" s="164"/>
      <c r="BF82" s="219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15"/>
      <c r="BS82" s="215"/>
      <c r="BT82" s="21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P82" s="16"/>
      <c r="CQ82" s="16"/>
      <c r="CR82" s="16"/>
      <c r="CS82" s="16"/>
      <c r="CT82" s="16"/>
      <c r="CU82" s="16"/>
      <c r="CV82" s="16"/>
    </row>
    <row r="83" spans="9:100" ht="6" customHeight="1">
      <c r="I83" s="202"/>
      <c r="J83" s="203"/>
      <c r="K83" s="204"/>
      <c r="L83" s="211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12"/>
      <c r="AB83" s="149"/>
      <c r="AC83" s="150"/>
      <c r="AD83" s="150"/>
      <c r="AE83" s="150"/>
      <c r="AF83" s="150"/>
      <c r="AG83" s="150"/>
      <c r="AH83" s="150"/>
      <c r="AI83" s="150"/>
      <c r="AJ83" s="150"/>
      <c r="AK83" s="150"/>
      <c r="AL83" s="150"/>
      <c r="AM83" s="150"/>
      <c r="AN83" s="153"/>
      <c r="AO83" s="153"/>
      <c r="AP83" s="154"/>
      <c r="AQ83" s="167"/>
      <c r="AR83" s="168"/>
      <c r="AS83" s="168"/>
      <c r="AT83" s="168"/>
      <c r="AU83" s="168"/>
      <c r="AV83" s="168"/>
      <c r="AW83" s="168"/>
      <c r="AX83" s="168"/>
      <c r="AY83" s="168"/>
      <c r="AZ83" s="168"/>
      <c r="BA83" s="168"/>
      <c r="BB83" s="168"/>
      <c r="BC83" s="163"/>
      <c r="BD83" s="163"/>
      <c r="BE83" s="164"/>
      <c r="BF83" s="219"/>
      <c r="BG83" s="220"/>
      <c r="BH83" s="220"/>
      <c r="BI83" s="220"/>
      <c r="BJ83" s="220"/>
      <c r="BK83" s="220"/>
      <c r="BL83" s="220"/>
      <c r="BM83" s="220"/>
      <c r="BN83" s="220"/>
      <c r="BO83" s="220"/>
      <c r="BP83" s="220"/>
      <c r="BQ83" s="220"/>
      <c r="BR83" s="215"/>
      <c r="BS83" s="215"/>
      <c r="BT83" s="21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P83" s="16"/>
      <c r="CQ83" s="16"/>
      <c r="CR83" s="16"/>
      <c r="CS83" s="16"/>
      <c r="CT83" s="16"/>
      <c r="CU83" s="16"/>
      <c r="CV83" s="16"/>
    </row>
    <row r="84" spans="9:100" ht="6" customHeight="1">
      <c r="I84" s="202"/>
      <c r="J84" s="203"/>
      <c r="K84" s="204"/>
      <c r="L84" s="211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12"/>
      <c r="AB84" s="149"/>
      <c r="AC84" s="150"/>
      <c r="AD84" s="150"/>
      <c r="AE84" s="150"/>
      <c r="AF84" s="150"/>
      <c r="AG84" s="150"/>
      <c r="AH84" s="150"/>
      <c r="AI84" s="150"/>
      <c r="AJ84" s="150"/>
      <c r="AK84" s="150"/>
      <c r="AL84" s="150"/>
      <c r="AM84" s="150"/>
      <c r="AN84" s="153"/>
      <c r="AO84" s="153"/>
      <c r="AP84" s="154"/>
      <c r="AQ84" s="167"/>
      <c r="AR84" s="168"/>
      <c r="AS84" s="168"/>
      <c r="AT84" s="168"/>
      <c r="AU84" s="168"/>
      <c r="AV84" s="168"/>
      <c r="AW84" s="168"/>
      <c r="AX84" s="168"/>
      <c r="AY84" s="168"/>
      <c r="AZ84" s="168"/>
      <c r="BA84" s="168"/>
      <c r="BB84" s="168"/>
      <c r="BC84" s="163"/>
      <c r="BD84" s="163"/>
      <c r="BE84" s="164"/>
      <c r="BF84" s="219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  <c r="BR84" s="215"/>
      <c r="BS84" s="215"/>
      <c r="BT84" s="21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P84" s="16"/>
      <c r="CQ84" s="16"/>
      <c r="CR84" s="16"/>
      <c r="CS84" s="16"/>
      <c r="CT84" s="16"/>
      <c r="CU84" s="16"/>
      <c r="CV84" s="16"/>
    </row>
    <row r="85" spans="9:100" ht="6" customHeight="1">
      <c r="I85" s="202"/>
      <c r="J85" s="203"/>
      <c r="K85" s="204"/>
      <c r="L85" s="211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12"/>
      <c r="AB85" s="149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3"/>
      <c r="AO85" s="153"/>
      <c r="AP85" s="154"/>
      <c r="AQ85" s="167"/>
      <c r="AR85" s="168"/>
      <c r="AS85" s="168"/>
      <c r="AT85" s="168"/>
      <c r="AU85" s="168"/>
      <c r="AV85" s="168"/>
      <c r="AW85" s="168"/>
      <c r="AX85" s="168"/>
      <c r="AY85" s="168"/>
      <c r="AZ85" s="168"/>
      <c r="BA85" s="168"/>
      <c r="BB85" s="168"/>
      <c r="BC85" s="163"/>
      <c r="BD85" s="163"/>
      <c r="BE85" s="164"/>
      <c r="BF85" s="219"/>
      <c r="BG85" s="220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  <c r="BR85" s="215"/>
      <c r="BS85" s="215"/>
      <c r="BT85" s="21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P85" s="16"/>
      <c r="CQ85" s="16"/>
      <c r="CR85" s="16"/>
      <c r="CS85" s="16"/>
      <c r="CT85" s="16"/>
      <c r="CU85" s="16"/>
      <c r="CV85" s="16"/>
    </row>
    <row r="86" spans="9:100" ht="6" customHeight="1" thickBot="1">
      <c r="I86" s="205"/>
      <c r="J86" s="206"/>
      <c r="K86" s="207"/>
      <c r="L86" s="213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14"/>
      <c r="AB86" s="151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5"/>
      <c r="AO86" s="155"/>
      <c r="AP86" s="156"/>
      <c r="AQ86" s="169"/>
      <c r="AR86" s="170"/>
      <c r="AS86" s="170"/>
      <c r="AT86" s="170"/>
      <c r="AU86" s="170"/>
      <c r="AV86" s="170"/>
      <c r="AW86" s="170"/>
      <c r="AX86" s="170"/>
      <c r="AY86" s="170"/>
      <c r="AZ86" s="170"/>
      <c r="BA86" s="170"/>
      <c r="BB86" s="170"/>
      <c r="BC86" s="165"/>
      <c r="BD86" s="165"/>
      <c r="BE86" s="166"/>
      <c r="BF86" s="221"/>
      <c r="BG86" s="222"/>
      <c r="BH86" s="222"/>
      <c r="BI86" s="222"/>
      <c r="BJ86" s="222"/>
      <c r="BK86" s="222"/>
      <c r="BL86" s="222"/>
      <c r="BM86" s="222"/>
      <c r="BN86" s="222"/>
      <c r="BO86" s="222"/>
      <c r="BP86" s="222"/>
      <c r="BQ86" s="222"/>
      <c r="BR86" s="217"/>
      <c r="BS86" s="217"/>
      <c r="BT86" s="218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P86" s="16"/>
      <c r="CQ86" s="16"/>
      <c r="CR86" s="16"/>
      <c r="CS86" s="16"/>
      <c r="CT86" s="16"/>
      <c r="CU86" s="16"/>
      <c r="CV86" s="16"/>
    </row>
    <row r="87" spans="24:100" ht="6.75" customHeight="1">
      <c r="X87" s="21"/>
      <c r="Y87" s="21"/>
      <c r="Z87" s="6"/>
      <c r="AA87" s="6"/>
      <c r="AB87" s="6"/>
      <c r="AC87" s="6"/>
      <c r="AQ87" s="6"/>
      <c r="AR87" s="6"/>
      <c r="BF87" s="6"/>
      <c r="BG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P87" s="16"/>
      <c r="CQ87" s="16"/>
      <c r="CR87" s="16"/>
      <c r="CS87" s="16"/>
      <c r="CT87" s="16"/>
      <c r="CU87" s="16"/>
      <c r="CV87" s="16"/>
    </row>
    <row r="88" spans="24:107" ht="6.75" customHeight="1">
      <c r="X88" s="21"/>
      <c r="Y88" s="21"/>
      <c r="Z88" s="6"/>
      <c r="AA88" s="6"/>
      <c r="AB88" s="6"/>
      <c r="AC88" s="6"/>
      <c r="AQ88" s="6"/>
      <c r="AR88" s="6"/>
      <c r="BF88" s="6"/>
      <c r="BG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P88" s="16"/>
      <c r="CQ88" s="16"/>
      <c r="CR88" s="16"/>
      <c r="CS88" s="16"/>
      <c r="CT88" s="16"/>
      <c r="CU88" s="16"/>
      <c r="CV88" s="16"/>
      <c r="DB88" s="5"/>
      <c r="DC88" s="60"/>
    </row>
    <row r="89" spans="28:107" ht="6.75" customHeight="1">
      <c r="AB89" s="273"/>
      <c r="AC89" s="273"/>
      <c r="AD89" s="273"/>
      <c r="AE89" s="273"/>
      <c r="AF89" s="273"/>
      <c r="AG89" s="273"/>
      <c r="AH89" s="273"/>
      <c r="AI89" s="273"/>
      <c r="AJ89" s="273"/>
      <c r="AK89" s="273"/>
      <c r="AL89" s="273"/>
      <c r="AM89" s="273"/>
      <c r="AN89" s="273"/>
      <c r="AO89" s="273"/>
      <c r="AP89" s="273"/>
      <c r="BF89" s="179" t="s">
        <v>47</v>
      </c>
      <c r="BG89" s="179"/>
      <c r="BH89" s="179"/>
      <c r="BI89" s="179"/>
      <c r="BJ89" s="179"/>
      <c r="BK89" s="179"/>
      <c r="BL89" s="179"/>
      <c r="BM89" s="179"/>
      <c r="DB89" s="5"/>
      <c r="DC89" s="60"/>
    </row>
    <row r="90" spans="28:107" ht="6.75" customHeight="1" thickBot="1">
      <c r="AB90" s="304"/>
      <c r="AC90" s="304"/>
      <c r="AD90" s="304"/>
      <c r="AE90" s="304"/>
      <c r="AF90" s="304"/>
      <c r="AG90" s="304"/>
      <c r="AH90" s="304"/>
      <c r="AI90" s="304"/>
      <c r="AJ90" s="304"/>
      <c r="AK90" s="304"/>
      <c r="AL90" s="304"/>
      <c r="AM90" s="304"/>
      <c r="AN90" s="304"/>
      <c r="AO90" s="304"/>
      <c r="AP90" s="304"/>
      <c r="BF90" s="179"/>
      <c r="BG90" s="179"/>
      <c r="BH90" s="179"/>
      <c r="BI90" s="179"/>
      <c r="BJ90" s="179"/>
      <c r="BK90" s="179"/>
      <c r="BL90" s="179"/>
      <c r="BM90" s="179"/>
      <c r="DB90" s="5"/>
      <c r="DC90" s="60"/>
    </row>
    <row r="91" spans="9:107" ht="6.75" customHeight="1">
      <c r="I91" s="274" t="s">
        <v>54</v>
      </c>
      <c r="J91" s="274"/>
      <c r="K91" s="274"/>
      <c r="L91" s="274"/>
      <c r="M91" s="274"/>
      <c r="N91" s="274"/>
      <c r="O91" s="274"/>
      <c r="P91" s="274"/>
      <c r="Q91" s="274"/>
      <c r="R91" s="274"/>
      <c r="S91" s="274"/>
      <c r="T91" s="274"/>
      <c r="U91" s="274"/>
      <c r="V91" s="274"/>
      <c r="W91" s="274"/>
      <c r="X91" s="274"/>
      <c r="Y91" s="274"/>
      <c r="Z91" s="274"/>
      <c r="AA91" s="274"/>
      <c r="AB91" s="275">
        <f>IF(K5="","",AB81+AQ81+BF81)</f>
        <v>50200</v>
      </c>
      <c r="AC91" s="276"/>
      <c r="AD91" s="276"/>
      <c r="AE91" s="276"/>
      <c r="AF91" s="276"/>
      <c r="AG91" s="276"/>
      <c r="AH91" s="276"/>
      <c r="AI91" s="276"/>
      <c r="AJ91" s="276"/>
      <c r="AK91" s="276"/>
      <c r="AL91" s="276"/>
      <c r="AM91" s="276"/>
      <c r="AN91" s="276"/>
      <c r="AO91" s="276"/>
      <c r="AP91" s="277"/>
      <c r="AQ91" s="293" t="s">
        <v>44</v>
      </c>
      <c r="AR91" s="294"/>
      <c r="AS91" s="294"/>
      <c r="AT91" s="185" t="s">
        <v>48</v>
      </c>
      <c r="AU91" s="185"/>
      <c r="AV91" s="185"/>
      <c r="AW91" s="185"/>
      <c r="AX91" s="185"/>
      <c r="AY91" s="185"/>
      <c r="AZ91" s="83"/>
      <c r="BA91" s="185" t="s">
        <v>77</v>
      </c>
      <c r="BB91" s="185"/>
      <c r="BC91" s="185"/>
      <c r="BD91" s="76"/>
      <c r="BF91" s="295">
        <f>IF(K5="","",ROUNDDOWN(AB91/12,-1))</f>
        <v>4180</v>
      </c>
      <c r="BG91" s="296"/>
      <c r="BH91" s="296"/>
      <c r="BI91" s="296"/>
      <c r="BJ91" s="296"/>
      <c r="BK91" s="296"/>
      <c r="BL91" s="296"/>
      <c r="BM91" s="296"/>
      <c r="BN91" s="296"/>
      <c r="BO91" s="296"/>
      <c r="BP91" s="296"/>
      <c r="BQ91" s="296"/>
      <c r="BR91" s="296"/>
      <c r="BS91" s="296"/>
      <c r="BT91" s="297"/>
      <c r="BU91" s="198" t="s">
        <v>44</v>
      </c>
      <c r="BV91" s="199"/>
      <c r="BW91" s="199"/>
      <c r="BX91" s="199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DB91" s="5"/>
      <c r="DC91" s="60"/>
    </row>
    <row r="92" spans="9:107" ht="6.75" customHeight="1">
      <c r="I92" s="274"/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  <c r="Z92" s="274"/>
      <c r="AA92" s="274"/>
      <c r="AB92" s="278"/>
      <c r="AC92" s="279"/>
      <c r="AD92" s="279"/>
      <c r="AE92" s="279"/>
      <c r="AF92" s="279"/>
      <c r="AG92" s="279"/>
      <c r="AH92" s="279"/>
      <c r="AI92" s="279"/>
      <c r="AJ92" s="279"/>
      <c r="AK92" s="279"/>
      <c r="AL92" s="279"/>
      <c r="AM92" s="279"/>
      <c r="AN92" s="279"/>
      <c r="AO92" s="279"/>
      <c r="AP92" s="280"/>
      <c r="AQ92" s="293"/>
      <c r="AR92" s="294"/>
      <c r="AS92" s="294"/>
      <c r="AT92" s="185"/>
      <c r="AU92" s="185"/>
      <c r="AV92" s="185"/>
      <c r="AW92" s="185"/>
      <c r="AX92" s="185"/>
      <c r="AY92" s="185"/>
      <c r="AZ92" s="83"/>
      <c r="BA92" s="185"/>
      <c r="BB92" s="185"/>
      <c r="BC92" s="185"/>
      <c r="BD92" s="76"/>
      <c r="BF92" s="298"/>
      <c r="BG92" s="299"/>
      <c r="BH92" s="299"/>
      <c r="BI92" s="299"/>
      <c r="BJ92" s="299"/>
      <c r="BK92" s="299"/>
      <c r="BL92" s="299"/>
      <c r="BM92" s="299"/>
      <c r="BN92" s="299"/>
      <c r="BO92" s="299"/>
      <c r="BP92" s="299"/>
      <c r="BQ92" s="299"/>
      <c r="BR92" s="299"/>
      <c r="BS92" s="299"/>
      <c r="BT92" s="300"/>
      <c r="BU92" s="198"/>
      <c r="BV92" s="199"/>
      <c r="BW92" s="199"/>
      <c r="BX92" s="199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DB92" s="5"/>
      <c r="DC92" s="60"/>
    </row>
    <row r="93" spans="9:107" ht="6.75" customHeight="1">
      <c r="I93" s="274"/>
      <c r="J93" s="274"/>
      <c r="K93" s="274"/>
      <c r="L93" s="274"/>
      <c r="M93" s="274"/>
      <c r="N93" s="274"/>
      <c r="O93" s="274"/>
      <c r="P93" s="274"/>
      <c r="Q93" s="274"/>
      <c r="R93" s="274"/>
      <c r="S93" s="274"/>
      <c r="T93" s="274"/>
      <c r="U93" s="274"/>
      <c r="V93" s="274"/>
      <c r="W93" s="274"/>
      <c r="X93" s="274"/>
      <c r="Y93" s="274"/>
      <c r="Z93" s="274"/>
      <c r="AA93" s="274"/>
      <c r="AB93" s="281"/>
      <c r="AC93" s="279"/>
      <c r="AD93" s="279"/>
      <c r="AE93" s="279"/>
      <c r="AF93" s="279"/>
      <c r="AG93" s="279"/>
      <c r="AH93" s="279"/>
      <c r="AI93" s="279"/>
      <c r="AJ93" s="279"/>
      <c r="AK93" s="279"/>
      <c r="AL93" s="279"/>
      <c r="AM93" s="279"/>
      <c r="AN93" s="279"/>
      <c r="AO93" s="279"/>
      <c r="AP93" s="280"/>
      <c r="AQ93" s="293"/>
      <c r="AR93" s="294"/>
      <c r="AS93" s="294"/>
      <c r="AT93" s="185"/>
      <c r="AU93" s="185"/>
      <c r="AV93" s="185"/>
      <c r="AW93" s="185"/>
      <c r="AX93" s="185"/>
      <c r="AY93" s="185"/>
      <c r="AZ93" s="83"/>
      <c r="BA93" s="185"/>
      <c r="BB93" s="185"/>
      <c r="BC93" s="185"/>
      <c r="BD93" s="76"/>
      <c r="BF93" s="298"/>
      <c r="BG93" s="299"/>
      <c r="BH93" s="299"/>
      <c r="BI93" s="299"/>
      <c r="BJ93" s="299"/>
      <c r="BK93" s="299"/>
      <c r="BL93" s="299"/>
      <c r="BM93" s="299"/>
      <c r="BN93" s="299"/>
      <c r="BO93" s="299"/>
      <c r="BP93" s="299"/>
      <c r="BQ93" s="299"/>
      <c r="BR93" s="299"/>
      <c r="BS93" s="299"/>
      <c r="BT93" s="300"/>
      <c r="BU93" s="198"/>
      <c r="BV93" s="199"/>
      <c r="BW93" s="199"/>
      <c r="BX93" s="199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DB93" s="5"/>
      <c r="DC93" s="60"/>
    </row>
    <row r="94" spans="9:107" ht="6.75" customHeight="1" thickBot="1">
      <c r="I94" s="274"/>
      <c r="J94" s="274"/>
      <c r="K94" s="274"/>
      <c r="L94" s="274"/>
      <c r="M94" s="274"/>
      <c r="N94" s="274"/>
      <c r="O94" s="274"/>
      <c r="P94" s="274"/>
      <c r="Q94" s="274"/>
      <c r="R94" s="274"/>
      <c r="S94" s="274"/>
      <c r="T94" s="274"/>
      <c r="U94" s="274"/>
      <c r="V94" s="274"/>
      <c r="W94" s="274"/>
      <c r="X94" s="274"/>
      <c r="Y94" s="274"/>
      <c r="Z94" s="274"/>
      <c r="AA94" s="274"/>
      <c r="AB94" s="282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4"/>
      <c r="AQ94" s="293"/>
      <c r="AR94" s="294"/>
      <c r="AS94" s="294"/>
      <c r="AT94" s="185"/>
      <c r="AU94" s="185"/>
      <c r="AV94" s="185"/>
      <c r="AW94" s="185"/>
      <c r="AX94" s="185"/>
      <c r="AY94" s="185"/>
      <c r="AZ94" s="83"/>
      <c r="BA94" s="185"/>
      <c r="BB94" s="185"/>
      <c r="BC94" s="185"/>
      <c r="BD94" s="76"/>
      <c r="BF94" s="301"/>
      <c r="BG94" s="302"/>
      <c r="BH94" s="302"/>
      <c r="BI94" s="302"/>
      <c r="BJ94" s="302"/>
      <c r="BK94" s="302"/>
      <c r="BL94" s="302"/>
      <c r="BM94" s="302"/>
      <c r="BN94" s="302"/>
      <c r="BO94" s="302"/>
      <c r="BP94" s="302"/>
      <c r="BQ94" s="302"/>
      <c r="BR94" s="302"/>
      <c r="BS94" s="302"/>
      <c r="BT94" s="303"/>
      <c r="BU94" s="198"/>
      <c r="BV94" s="199"/>
      <c r="BW94" s="199"/>
      <c r="BX94" s="199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DB94" s="5"/>
      <c r="DC94" s="60"/>
    </row>
    <row r="95" ht="6.75" customHeight="1" hidden="1"/>
    <row r="96" ht="6.75" customHeight="1" hidden="1"/>
    <row r="97" ht="6" customHeight="1" hidden="1"/>
    <row r="98" ht="6" customHeight="1" hidden="1"/>
    <row r="99" ht="6" customHeight="1" hidden="1"/>
    <row r="100" ht="6" customHeight="1" hidden="1"/>
    <row r="101" ht="6" customHeight="1" hidden="1"/>
    <row r="102" ht="6" customHeight="1" hidden="1"/>
    <row r="103" ht="6" customHeight="1" hidden="1"/>
    <row r="104" ht="6" customHeight="1" hidden="1"/>
    <row r="105" ht="6" customHeight="1" hidden="1"/>
    <row r="106" ht="6" customHeight="1" hidden="1"/>
    <row r="107" ht="6" customHeight="1" hidden="1"/>
    <row r="108" ht="6" customHeight="1" hidden="1"/>
    <row r="109" ht="6" customHeight="1" hidden="1"/>
    <row r="110" ht="6" customHeight="1" hidden="1"/>
    <row r="111" ht="6" customHeight="1" hidden="1"/>
    <row r="112" ht="6" customHeight="1" hidden="1"/>
    <row r="113" ht="6" customHeight="1" hidden="1"/>
    <row r="114" ht="6" customHeight="1" hidden="1"/>
    <row r="115" ht="6" customHeight="1" hidden="1"/>
    <row r="116" ht="6" customHeight="1" hidden="1"/>
    <row r="117" ht="6" customHeight="1" hidden="1"/>
    <row r="118" ht="6" customHeight="1" hidden="1"/>
    <row r="119" ht="6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/>
    <row r="155" ht="9" customHeight="1"/>
    <row r="156" spans="9:10" ht="22.5" customHeight="1">
      <c r="I156" s="109" t="s">
        <v>101</v>
      </c>
      <c r="J156" s="108"/>
    </row>
    <row r="158" ht="18" customHeight="1">
      <c r="I158" s="109" t="s">
        <v>106</v>
      </c>
    </row>
  </sheetData>
  <sheetProtection selectLockedCells="1"/>
  <mergeCells count="308">
    <mergeCell ref="AZ9:BK9"/>
    <mergeCell ref="BL9:BW9"/>
    <mergeCell ref="AN73:AP75"/>
    <mergeCell ref="AK64:AM66"/>
    <mergeCell ref="U7:CB7"/>
    <mergeCell ref="BL10:BW10"/>
    <mergeCell ref="AB9:AY9"/>
    <mergeCell ref="R10:AA10"/>
    <mergeCell ref="R9:AA9"/>
    <mergeCell ref="AB10:AM10"/>
    <mergeCell ref="AN10:AY10"/>
    <mergeCell ref="AZ10:BK10"/>
    <mergeCell ref="N49:U50"/>
    <mergeCell ref="N57:U58"/>
    <mergeCell ref="V49:AA50"/>
    <mergeCell ref="Z21:AA22"/>
    <mergeCell ref="AN21:AW22"/>
    <mergeCell ref="BJ19:BK20"/>
    <mergeCell ref="BJ23:BK24"/>
    <mergeCell ref="AL15:AM16"/>
    <mergeCell ref="AX23:AY24"/>
    <mergeCell ref="L55:T56"/>
    <mergeCell ref="AI64:AJ66"/>
    <mergeCell ref="AN64:AO66"/>
    <mergeCell ref="AN59:AP61"/>
    <mergeCell ref="L51:AA52"/>
    <mergeCell ref="L47:T48"/>
    <mergeCell ref="L53:M54"/>
    <mergeCell ref="N53:U54"/>
    <mergeCell ref="L64:Z67"/>
    <mergeCell ref="BL37:BN39"/>
    <mergeCell ref="BF51:BQ53"/>
    <mergeCell ref="BR64:BS66"/>
    <mergeCell ref="AX64:AY66"/>
    <mergeCell ref="BF64:BL66"/>
    <mergeCell ref="BR59:BT61"/>
    <mergeCell ref="BM64:BN66"/>
    <mergeCell ref="BF59:BQ61"/>
    <mergeCell ref="BC59:BE61"/>
    <mergeCell ref="AZ64:BB66"/>
    <mergeCell ref="BV15:BW16"/>
    <mergeCell ref="AZ13:BI14"/>
    <mergeCell ref="BJ17:BK18"/>
    <mergeCell ref="AZ19:BI20"/>
    <mergeCell ref="BV19:BW20"/>
    <mergeCell ref="BV13:BW14"/>
    <mergeCell ref="BL17:BU18"/>
    <mergeCell ref="CR19:CR20"/>
    <mergeCell ref="CV13:CV14"/>
    <mergeCell ref="CW13:CW14"/>
    <mergeCell ref="CU19:CU20"/>
    <mergeCell ref="CV19:CV20"/>
    <mergeCell ref="CP17:CP18"/>
    <mergeCell ref="CR17:CR18"/>
    <mergeCell ref="CT17:CT18"/>
    <mergeCell ref="CT19:CT20"/>
    <mergeCell ref="CU17:CU18"/>
    <mergeCell ref="AB13:AK14"/>
    <mergeCell ref="AL13:AM14"/>
    <mergeCell ref="CT13:CT14"/>
    <mergeCell ref="CP13:CP14"/>
    <mergeCell ref="AB15:AK16"/>
    <mergeCell ref="AX17:AY18"/>
    <mergeCell ref="AX13:AY14"/>
    <mergeCell ref="AN15:AW16"/>
    <mergeCell ref="CP15:CP16"/>
    <mergeCell ref="CT15:CT16"/>
    <mergeCell ref="BV23:BW24"/>
    <mergeCell ref="BJ11:BK12"/>
    <mergeCell ref="BJ13:BK14"/>
    <mergeCell ref="BV11:BW12"/>
    <mergeCell ref="BV17:BW18"/>
    <mergeCell ref="AX19:AY20"/>
    <mergeCell ref="AX15:AY16"/>
    <mergeCell ref="AZ11:BI12"/>
    <mergeCell ref="AZ17:BI18"/>
    <mergeCell ref="BL19:BU20"/>
    <mergeCell ref="BL11:BU12"/>
    <mergeCell ref="AX11:AY12"/>
    <mergeCell ref="BJ15:BK16"/>
    <mergeCell ref="BL13:BU14"/>
    <mergeCell ref="BL15:BU16"/>
    <mergeCell ref="AN19:AW20"/>
    <mergeCell ref="AN17:AW18"/>
    <mergeCell ref="AB17:AK18"/>
    <mergeCell ref="AL19:AM20"/>
    <mergeCell ref="I71:K78"/>
    <mergeCell ref="AB59:AM61"/>
    <mergeCell ref="AQ59:BB61"/>
    <mergeCell ref="I55:K62"/>
    <mergeCell ref="I63:K70"/>
    <mergeCell ref="AB48:AE50"/>
    <mergeCell ref="AF48:AI50"/>
    <mergeCell ref="AJ48:AK50"/>
    <mergeCell ref="L57:M58"/>
    <mergeCell ref="V57:AA58"/>
    <mergeCell ref="L59:AA60"/>
    <mergeCell ref="BF67:BQ69"/>
    <mergeCell ref="AN67:AP69"/>
    <mergeCell ref="L61:M62"/>
    <mergeCell ref="AF56:AI58"/>
    <mergeCell ref="BF56:BI58"/>
    <mergeCell ref="AU56:AX58"/>
    <mergeCell ref="BO64:BQ66"/>
    <mergeCell ref="N61:U62"/>
    <mergeCell ref="V61:AA62"/>
    <mergeCell ref="AB73:AM76"/>
    <mergeCell ref="AQ73:BB76"/>
    <mergeCell ref="BF73:BQ76"/>
    <mergeCell ref="BC67:BE69"/>
    <mergeCell ref="AQ64:AW66"/>
    <mergeCell ref="BC64:BD66"/>
    <mergeCell ref="AB64:AH66"/>
    <mergeCell ref="AB21:AK22"/>
    <mergeCell ref="AQ91:AS94"/>
    <mergeCell ref="BA91:BC94"/>
    <mergeCell ref="BF91:BT94"/>
    <mergeCell ref="AB89:AP90"/>
    <mergeCell ref="BF89:BM90"/>
    <mergeCell ref="BJ56:BM58"/>
    <mergeCell ref="AQ56:AT58"/>
    <mergeCell ref="AB56:AE58"/>
    <mergeCell ref="BC51:BE53"/>
    <mergeCell ref="AL17:AM18"/>
    <mergeCell ref="AX21:AY22"/>
    <mergeCell ref="AT91:AY94"/>
    <mergeCell ref="AL11:AM12"/>
    <mergeCell ref="R21:Y22"/>
    <mergeCell ref="R15:Y16"/>
    <mergeCell ref="R17:Y18"/>
    <mergeCell ref="R19:Y20"/>
    <mergeCell ref="L72:Z74"/>
    <mergeCell ref="AB67:AM69"/>
    <mergeCell ref="BR67:BT69"/>
    <mergeCell ref="BF79:BT80"/>
    <mergeCell ref="AQ67:BB69"/>
    <mergeCell ref="AZ15:BI16"/>
    <mergeCell ref="BC73:BE75"/>
    <mergeCell ref="BR73:BT75"/>
    <mergeCell ref="AU48:AX50"/>
    <mergeCell ref="BL23:BU24"/>
    <mergeCell ref="BL21:BU22"/>
    <mergeCell ref="AZ21:BI22"/>
    <mergeCell ref="I91:AA94"/>
    <mergeCell ref="AB91:AP94"/>
    <mergeCell ref="I15:Q16"/>
    <mergeCell ref="I17:Q18"/>
    <mergeCell ref="AN11:AW12"/>
    <mergeCell ref="AN13:AW14"/>
    <mergeCell ref="I19:Q20"/>
    <mergeCell ref="I21:Q22"/>
    <mergeCell ref="AN51:AP53"/>
    <mergeCell ref="AB51:AM53"/>
    <mergeCell ref="BJ21:BK22"/>
    <mergeCell ref="BV21:BW22"/>
    <mergeCell ref="I11:Q12"/>
    <mergeCell ref="I13:Q14"/>
    <mergeCell ref="CR13:CR14"/>
    <mergeCell ref="CP11:CP12"/>
    <mergeCell ref="CR11:CR12"/>
    <mergeCell ref="CR15:CR16"/>
    <mergeCell ref="CP19:CP20"/>
    <mergeCell ref="AB11:AK12"/>
    <mergeCell ref="CT11:CT12"/>
    <mergeCell ref="CU11:CU12"/>
    <mergeCell ref="DE11:DE12"/>
    <mergeCell ref="DD13:DD14"/>
    <mergeCell ref="CZ13:CZ14"/>
    <mergeCell ref="DD11:DD12"/>
    <mergeCell ref="DC11:DC12"/>
    <mergeCell ref="DB13:DB14"/>
    <mergeCell ref="DE13:DE14"/>
    <mergeCell ref="CZ15:CZ16"/>
    <mergeCell ref="CX17:CX18"/>
    <mergeCell ref="CU13:CU14"/>
    <mergeCell ref="CV17:CV18"/>
    <mergeCell ref="CV11:CV12"/>
    <mergeCell ref="CX13:CX14"/>
    <mergeCell ref="CW17:CW18"/>
    <mergeCell ref="CW11:CW12"/>
    <mergeCell ref="CU15:CU16"/>
    <mergeCell ref="CV15:CV16"/>
    <mergeCell ref="CU25:CU26"/>
    <mergeCell ref="CV25:CV26"/>
    <mergeCell ref="CZ21:CZ22"/>
    <mergeCell ref="CZ11:CZ12"/>
    <mergeCell ref="CW19:CW20"/>
    <mergeCell ref="CX19:CX20"/>
    <mergeCell ref="CZ19:CZ20"/>
    <mergeCell ref="CW15:CW16"/>
    <mergeCell ref="CX21:CX22"/>
    <mergeCell ref="CW21:CW22"/>
    <mergeCell ref="DB21:DB22"/>
    <mergeCell ref="CZ17:CZ18"/>
    <mergeCell ref="CX11:CX12"/>
    <mergeCell ref="CX23:CX24"/>
    <mergeCell ref="CP21:CP22"/>
    <mergeCell ref="CR21:CR22"/>
    <mergeCell ref="CX15:CX16"/>
    <mergeCell ref="CT21:CT22"/>
    <mergeCell ref="CU21:CU22"/>
    <mergeCell ref="CV21:CV22"/>
    <mergeCell ref="DC19:DC20"/>
    <mergeCell ref="DD19:DD20"/>
    <mergeCell ref="DB11:DB12"/>
    <mergeCell ref="DB19:DB20"/>
    <mergeCell ref="DB15:DB16"/>
    <mergeCell ref="DC15:DC16"/>
    <mergeCell ref="DD15:DD16"/>
    <mergeCell ref="DC21:DC22"/>
    <mergeCell ref="DE15:DE16"/>
    <mergeCell ref="DB17:DB18"/>
    <mergeCell ref="DC17:DC18"/>
    <mergeCell ref="DD17:DD18"/>
    <mergeCell ref="DC13:DC14"/>
    <mergeCell ref="DE19:DE20"/>
    <mergeCell ref="DD21:DD22"/>
    <mergeCell ref="DE21:DE22"/>
    <mergeCell ref="DE17:DE18"/>
    <mergeCell ref="DD23:DD24"/>
    <mergeCell ref="DE23:DE24"/>
    <mergeCell ref="DE25:DE26"/>
    <mergeCell ref="CP25:CP26"/>
    <mergeCell ref="CQ25:CQ26"/>
    <mergeCell ref="CW25:CW26"/>
    <mergeCell ref="CT23:CT24"/>
    <mergeCell ref="CU23:CU24"/>
    <mergeCell ref="CV23:CV24"/>
    <mergeCell ref="CT25:CT26"/>
    <mergeCell ref="CZ25:CZ26"/>
    <mergeCell ref="CP23:CP24"/>
    <mergeCell ref="CR23:CR24"/>
    <mergeCell ref="I27:BW30"/>
    <mergeCell ref="DC23:DC24"/>
    <mergeCell ref="AL23:AM24"/>
    <mergeCell ref="AN23:AW24"/>
    <mergeCell ref="CW23:CW24"/>
    <mergeCell ref="AZ23:BI24"/>
    <mergeCell ref="CR25:CR26"/>
    <mergeCell ref="CZ23:CZ24"/>
    <mergeCell ref="DB23:DB24"/>
    <mergeCell ref="BR51:BT53"/>
    <mergeCell ref="DD25:DD26"/>
    <mergeCell ref="BJ48:BM50"/>
    <mergeCell ref="BF44:BT46"/>
    <mergeCell ref="BF48:BI50"/>
    <mergeCell ref="DC25:DC26"/>
    <mergeCell ref="AW40:BF43"/>
    <mergeCell ref="BG40:BK43"/>
    <mergeCell ref="P5:R5"/>
    <mergeCell ref="AQ44:BE46"/>
    <mergeCell ref="BG37:BK39"/>
    <mergeCell ref="AB23:AK24"/>
    <mergeCell ref="AQ51:BB53"/>
    <mergeCell ref="AB8:AM8"/>
    <mergeCell ref="AQ48:AT50"/>
    <mergeCell ref="AB19:AK20"/>
    <mergeCell ref="AL21:AM22"/>
    <mergeCell ref="Z23:AA24"/>
    <mergeCell ref="BU91:BX94"/>
    <mergeCell ref="DH4:DJ4"/>
    <mergeCell ref="I79:K86"/>
    <mergeCell ref="L79:AA86"/>
    <mergeCell ref="BR81:BT86"/>
    <mergeCell ref="BF81:BQ86"/>
    <mergeCell ref="BL40:BN43"/>
    <mergeCell ref="K5:O5"/>
    <mergeCell ref="I23:Q24"/>
    <mergeCell ref="R23:Y24"/>
    <mergeCell ref="I8:Q8"/>
    <mergeCell ref="L49:M50"/>
    <mergeCell ref="I9:Q10"/>
    <mergeCell ref="Z13:AA14"/>
    <mergeCell ref="Z15:AA16"/>
    <mergeCell ref="R11:Y12"/>
    <mergeCell ref="R13:Y14"/>
    <mergeCell ref="Z17:AA18"/>
    <mergeCell ref="Z19:AA20"/>
    <mergeCell ref="P2:T2"/>
    <mergeCell ref="V53:AA54"/>
    <mergeCell ref="Z11:AA12"/>
    <mergeCell ref="DK7:DP7"/>
    <mergeCell ref="DQ7:DV7"/>
    <mergeCell ref="I3:BW3"/>
    <mergeCell ref="AN8:AY8"/>
    <mergeCell ref="AZ8:BK8"/>
    <mergeCell ref="BL8:BW8"/>
    <mergeCell ref="DI7:DI8"/>
    <mergeCell ref="AB81:AM86"/>
    <mergeCell ref="AN81:AP86"/>
    <mergeCell ref="AB79:AP80"/>
    <mergeCell ref="BC81:BE86"/>
    <mergeCell ref="AQ81:BB86"/>
    <mergeCell ref="EA1:EC1"/>
    <mergeCell ref="DW7:EB7"/>
    <mergeCell ref="AW37:BF39"/>
    <mergeCell ref="DB25:DB26"/>
    <mergeCell ref="CX25:CX26"/>
    <mergeCell ref="AQ79:BE80"/>
    <mergeCell ref="K2:O2"/>
    <mergeCell ref="U5:BW5"/>
    <mergeCell ref="U6:CB6"/>
    <mergeCell ref="CD1:CM1"/>
    <mergeCell ref="R8:AA8"/>
    <mergeCell ref="I44:AA46"/>
    <mergeCell ref="AB44:AP46"/>
    <mergeCell ref="U2:Y2"/>
    <mergeCell ref="I47:K54"/>
  </mergeCells>
  <conditionalFormatting sqref="R11:Y24 AB11:AK24 AN11:AW24 AZ11:BI24">
    <cfRule type="notContainsBlanks" priority="14" dxfId="4" stopIfTrue="1">
      <formula>LEN(TRIM(R11))&gt;0</formula>
    </cfRule>
  </conditionalFormatting>
  <conditionalFormatting sqref="R8:BW8 AL6:CB7">
    <cfRule type="expression" priority="12" dxfId="17" stopIfTrue="1">
      <formula>IF($BX$10=$BY$10,1,0)</formula>
    </cfRule>
  </conditionalFormatting>
  <conditionalFormatting sqref="I27:BW30">
    <cfRule type="notContainsBlanks" priority="32" dxfId="14" stopIfTrue="1">
      <formula>LEN(TRIM(I27))&gt;0</formula>
    </cfRule>
  </conditionalFormatting>
  <conditionalFormatting sqref="I8:Q8">
    <cfRule type="cellIs" priority="1" dxfId="13" operator="between" stopIfTrue="1">
      <formula>1</formula>
      <formula>35</formula>
    </cfRule>
  </conditionalFormatting>
  <conditionalFormatting sqref="R11:U24">
    <cfRule type="expression" priority="91" dxfId="0" stopIfTrue="1">
      <formula>IF(BX11&lt;=$K$5,1,0)</formula>
    </cfRule>
  </conditionalFormatting>
  <conditionalFormatting sqref="AB11:AE24">
    <cfRule type="expression" priority="92" dxfId="0" stopIfTrue="1">
      <formula>IF(BX11&lt;=$K$5,1,0)</formula>
    </cfRule>
  </conditionalFormatting>
  <conditionalFormatting sqref="AN11:AQ24">
    <cfRule type="expression" priority="93" dxfId="0" stopIfTrue="1">
      <formula>IF(BX11&lt;=$K$5,1,0)</formula>
    </cfRule>
  </conditionalFormatting>
  <conditionalFormatting sqref="AZ11:BC24">
    <cfRule type="expression" priority="94" dxfId="0" stopIfTrue="1">
      <formula>IF(BX11&lt;=$K$5,1,0)</formula>
    </cfRule>
  </conditionalFormatting>
  <conditionalFormatting sqref="R8:AA8">
    <cfRule type="expression" priority="96" dxfId="17" stopIfTrue="1">
      <formula>IF(COUNT($R$11:$Y$24)=$K$5,1,0)</formula>
    </cfRule>
  </conditionalFormatting>
  <conditionalFormatting sqref="AB8:AM8">
    <cfRule type="expression" priority="97" dxfId="17" stopIfTrue="1">
      <formula>IF(COUNT($AB$11:$AK$24)=$K$5,1,0)</formula>
    </cfRule>
  </conditionalFormatting>
  <conditionalFormatting sqref="AN8:AY8">
    <cfRule type="expression" priority="98" dxfId="17" stopIfTrue="1">
      <formula>IF(COUNT($AN$11:$AW$24)=$K$5,1,0)</formula>
    </cfRule>
  </conditionalFormatting>
  <conditionalFormatting sqref="AZ8:BK8">
    <cfRule type="expression" priority="99" dxfId="17" stopIfTrue="1">
      <formula>IF(COUNT($AZ$11:$BI$24)=$K$5,1,0)</formula>
    </cfRule>
  </conditionalFormatting>
  <conditionalFormatting sqref="BL8:BW8">
    <cfRule type="expression" priority="100" dxfId="17" stopIfTrue="1">
      <formula>IF(COUNT($BL$11:$BU$24)=$K$5,1,0)</formula>
    </cfRule>
  </conditionalFormatting>
  <conditionalFormatting sqref="V11:Y24">
    <cfRule type="expression" priority="101" dxfId="0" stopIfTrue="1">
      <formula>IF(CO11&lt;=$K$5,1,0)</formula>
    </cfRule>
  </conditionalFormatting>
  <conditionalFormatting sqref="AF11:AK24">
    <cfRule type="expression" priority="102" dxfId="0" stopIfTrue="1">
      <formula>IF(CO11&lt;=$K$5,1,0)</formula>
    </cfRule>
  </conditionalFormatting>
  <conditionalFormatting sqref="AR11:AW24">
    <cfRule type="expression" priority="103" dxfId="0" stopIfTrue="1">
      <formula>IF(CO11&lt;=$K$5,1,0)</formula>
    </cfRule>
  </conditionalFormatting>
  <conditionalFormatting sqref="BD11:BI24">
    <cfRule type="expression" priority="104" dxfId="0" stopIfTrue="1">
      <formula>IF(CO11&lt;=$K$5,1,0)</formula>
    </cfRule>
  </conditionalFormatting>
  <dataValidations count="2">
    <dataValidation type="list" allowBlank="1" showInputMessage="1" showErrorMessage="1" sqref="P2:T2">
      <formula1>$DH$2</formula1>
    </dataValidation>
    <dataValidation type="list" allowBlank="1" showInputMessage="1" showErrorMessage="1" sqref="K5:O5">
      <formula1>$DG$2:$DG$8</formula1>
    </dataValidation>
  </dataValidations>
  <printOptions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2021-03-19T01:37:11Z</cp:lastPrinted>
  <dcterms:created xsi:type="dcterms:W3CDTF">2004-04-14T23:44:04Z</dcterms:created>
  <dcterms:modified xsi:type="dcterms:W3CDTF">2024-01-18T01:42:30Z</dcterms:modified>
  <cp:category/>
  <cp:version/>
  <cp:contentType/>
  <cp:contentStatus/>
</cp:coreProperties>
</file>